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02"/>
  <workbookPr codeName="ThisWorkbook"/>
  <mc:AlternateContent xmlns:mc="http://schemas.openxmlformats.org/markup-compatibility/2006">
    <mc:Choice Requires="x15">
      <x15ac:absPath xmlns:x15ac="http://schemas.microsoft.com/office/spreadsheetml/2010/11/ac" url="https://iaefrance.sharepoint.com/sites/asgard-e/Documents partages/- Recheche par thème Web pour ens. (Liste à gauche)/Pédagogie/Maquettes Diplôme FI/"/>
    </mc:Choice>
  </mc:AlternateContent>
  <xr:revisionPtr revIDLastSave="0" documentId="8_{17292588-B12B-4414-B80E-CF3CBB8A43E1}" xr6:coauthVersionLast="47" xr6:coauthVersionMax="47" xr10:uidLastSave="{00000000-0000-0000-0000-000000000000}"/>
  <workbookProtection workbookAlgorithmName="SHA-512" workbookHashValue="RmYJXgsi6pCHIu/3htd+0w7oIjAfdF6cBgluAqZ1YsahaX4rA1Tu3LZgAVYxiZqVi4xlDLggvxhrxears6Xtww==" workbookSaltValue="mc1LGkU18J/8OlTQDagqBw==" workbookSpinCount="100000" lockStructure="1"/>
  <bookViews>
    <workbookView minimized="1" xWindow="384" yWindow="300" windowWidth="15336" windowHeight="10776" firstSheet="4" activeTab="4" xr2:uid="{00000000-000D-0000-FFFF-FFFF00000000}"/>
  </bookViews>
  <sheets>
    <sheet name="Formations" sheetId="48" r:id="rId1"/>
    <sheet name="FI-86-L3.CCA" sheetId="5" r:id="rId2"/>
    <sheet name="FI-86-L3.G" sheetId="15" r:id="rId3"/>
    <sheet name="FI-86-M1.CGAO-F" sheetId="13" r:id="rId4"/>
    <sheet name="FI-86-M1.CCA" sheetId="11" r:id="rId5"/>
    <sheet name="FI-86-M1.ICM" sheetId="16" r:id="rId6"/>
    <sheet name="FI.A-16-M1.MCIS" sheetId="17" r:id="rId7"/>
    <sheet name="FI-86-M1.MV" sheetId="10" r:id="rId8"/>
    <sheet name="FI.A-79-M1.MV" sheetId="18" r:id="rId9"/>
    <sheet name="FI-16-M1.MV" sheetId="30" r:id="rId10"/>
    <sheet name="FI-86-M1.CO" sheetId="42" r:id="rId11"/>
    <sheet name="FI.A-86-M1.IE" sheetId="38" r:id="rId12"/>
    <sheet name="FI-86-M1.GRH" sheetId="14" r:id="rId13"/>
    <sheet name="FI.A-86-M2-FIF" sheetId="21" r:id="rId14"/>
    <sheet name="FI-86-M2.CCA" sheetId="20" r:id="rId15"/>
    <sheet name="FI.A-86-M2.CGAO" sheetId="22" r:id="rId16"/>
    <sheet name="FI-86-M2.IM" sheetId="43" r:id="rId17"/>
    <sheet name="FI-86-M2.CI" sheetId="35" r:id="rId18"/>
    <sheet name="FI.A-16-M2.CIS" sheetId="41" r:id="rId19"/>
    <sheet name="FI-86-M2.MSM" sheetId="31" r:id="rId20"/>
    <sheet name="FI.A-79-M2.MPM" sheetId="34" r:id="rId21"/>
    <sheet name="FI-16-M2.DYM" sheetId="40" r:id="rId22"/>
    <sheet name="FI.A-86-M2.SNC" sheetId="25" r:id="rId23"/>
    <sheet name="FI.A-86-M2.IE" sheetId="24" r:id="rId24"/>
    <sheet name="FI.-86-M2. IE.ILERI" sheetId="50" r:id="rId25"/>
    <sheet name="FI.A-86-M2.GRH" sheetId="26" r:id="rId26"/>
    <sheet name="FC-86-M2.GRH" sheetId="29" r:id="rId27"/>
    <sheet name="FI.A-86-M2.MAE" sheetId="27" r:id="rId28"/>
    <sheet name="FC-86-M2.MAE" sheetId="28" r:id="rId29"/>
    <sheet name="FI-86-M2 Recherche" sheetId="45" r:id="rId30"/>
    <sheet name="FC-86-DU.POP" sheetId="46" r:id="rId31"/>
    <sheet name="M2 Tourisme" sheetId="44" state="hidden" r:id="rId32"/>
  </sheets>
  <definedNames>
    <definedName name="_xlnm._FilterDatabase" localSheetId="0" hidden="1">Formations!$A$5:$O$31</definedName>
    <definedName name="_xlnm.Print_Area" localSheetId="5">'FI-86-M1.ICM'!$A$7:$I$33</definedName>
    <definedName name="_xlnm.Print_Area" localSheetId="16">'FI-86-M2.IM'!$A$1:$AT$49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D28" i="45" l="1"/>
  <c r="CD29" i="45"/>
  <c r="CD27" i="45"/>
  <c r="CD21" i="45"/>
  <c r="CD22" i="45"/>
  <c r="CD23" i="45"/>
  <c r="CD24" i="45"/>
  <c r="CD20" i="45"/>
  <c r="CD18" i="45"/>
  <c r="CD12" i="45"/>
  <c r="CD13" i="45"/>
  <c r="CD14" i="45"/>
  <c r="CD15" i="45"/>
  <c r="CD16" i="45"/>
  <c r="CD11" i="45"/>
  <c r="CD8" i="45"/>
  <c r="CD9" i="45"/>
  <c r="CD7" i="45"/>
  <c r="H32" i="50"/>
  <c r="G32" i="50"/>
  <c r="F32" i="50"/>
  <c r="E32" i="50"/>
  <c r="D32" i="50"/>
  <c r="C32" i="50"/>
  <c r="B32" i="50"/>
  <c r="B25" i="50"/>
  <c r="D24" i="50"/>
  <c r="AQ24" i="50" s="1"/>
  <c r="AP24" i="50"/>
  <c r="AR24" i="50"/>
  <c r="H23" i="50"/>
  <c r="H25" i="50" s="1"/>
  <c r="G23" i="50"/>
  <c r="G25" i="50" s="1"/>
  <c r="F23" i="50"/>
  <c r="E23" i="50"/>
  <c r="E25" i="50" s="1"/>
  <c r="D23" i="50"/>
  <c r="C23" i="50"/>
  <c r="C25" i="50" s="1"/>
  <c r="B23" i="50"/>
  <c r="AI13" i="50"/>
  <c r="AI12" i="50"/>
  <c r="AI11" i="50"/>
  <c r="AI32" i="50"/>
  <c r="AR31" i="50"/>
  <c r="AP31" i="50"/>
  <c r="D31" i="50"/>
  <c r="AQ31" i="50" s="1"/>
  <c r="H29" i="50"/>
  <c r="G29" i="50"/>
  <c r="F29" i="50"/>
  <c r="E29" i="50"/>
  <c r="C29" i="50"/>
  <c r="B29" i="50"/>
  <c r="AR28" i="50"/>
  <c r="AP28" i="50"/>
  <c r="AR26" i="50"/>
  <c r="AP26" i="50"/>
  <c r="AQ26" i="50"/>
  <c r="AI23" i="50"/>
  <c r="AR19" i="50"/>
  <c r="AP19" i="50"/>
  <c r="AQ19" i="50"/>
  <c r="H18" i="50"/>
  <c r="G18" i="50"/>
  <c r="F18" i="50"/>
  <c r="E18" i="50"/>
  <c r="C18" i="50"/>
  <c r="B18" i="50"/>
  <c r="AR16" i="50"/>
  <c r="AQ16" i="50"/>
  <c r="AP16" i="50"/>
  <c r="AI16" i="50"/>
  <c r="AR15" i="50"/>
  <c r="AP15" i="50"/>
  <c r="D18" i="50"/>
  <c r="H14" i="50"/>
  <c r="G14" i="50"/>
  <c r="F14" i="50"/>
  <c r="E14" i="50"/>
  <c r="C14" i="50"/>
  <c r="B14" i="50"/>
  <c r="AR13" i="50"/>
  <c r="AP13" i="50"/>
  <c r="AQ13" i="50"/>
  <c r="AR12" i="50"/>
  <c r="AP12" i="50"/>
  <c r="AQ12" i="50"/>
  <c r="AR11" i="50"/>
  <c r="AP11" i="50"/>
  <c r="H10" i="50"/>
  <c r="G10" i="50"/>
  <c r="F10" i="50"/>
  <c r="E10" i="50"/>
  <c r="C10" i="50"/>
  <c r="B10" i="50"/>
  <c r="AR9" i="50"/>
  <c r="AP9" i="50"/>
  <c r="AI9" i="50"/>
  <c r="AQ9" i="50"/>
  <c r="AR8" i="50"/>
  <c r="AP8" i="50"/>
  <c r="AI8" i="50"/>
  <c r="AQ8" i="50"/>
  <c r="AR7" i="50"/>
  <c r="AP7" i="50"/>
  <c r="AI7" i="50"/>
  <c r="N23" i="16"/>
  <c r="E30" i="29"/>
  <c r="D11" i="14"/>
  <c r="E11" i="14"/>
  <c r="AI35" i="38"/>
  <c r="AI28" i="38"/>
  <c r="AI26" i="38"/>
  <c r="AI25" i="38"/>
  <c r="AI24" i="38"/>
  <c r="D16" i="44"/>
  <c r="AI27" i="28"/>
  <c r="AI8" i="34"/>
  <c r="AI7" i="34"/>
  <c r="AI14" i="20"/>
  <c r="AI13" i="20"/>
  <c r="C14" i="20"/>
  <c r="B14" i="20"/>
  <c r="AP7" i="11"/>
  <c r="AI8" i="10"/>
  <c r="H32" i="16"/>
  <c r="G32" i="16"/>
  <c r="F32" i="16"/>
  <c r="E32" i="16"/>
  <c r="D32" i="16"/>
  <c r="C32" i="16"/>
  <c r="B32" i="16"/>
  <c r="D31" i="16"/>
  <c r="AR30" i="16"/>
  <c r="AP30" i="16"/>
  <c r="D30" i="16"/>
  <c r="AQ30" i="16" s="1"/>
  <c r="H28" i="16"/>
  <c r="G28" i="16"/>
  <c r="F28" i="16"/>
  <c r="F33" i="16" s="1"/>
  <c r="E28" i="16"/>
  <c r="C28" i="16"/>
  <c r="B28" i="16"/>
  <c r="AR27" i="16"/>
  <c r="AP27" i="16"/>
  <c r="D27" i="16"/>
  <c r="AQ27" i="16" s="1"/>
  <c r="AR26" i="16"/>
  <c r="AP26" i="16"/>
  <c r="D26" i="16"/>
  <c r="AQ26" i="16" s="1"/>
  <c r="AR25" i="16"/>
  <c r="AP25" i="16"/>
  <c r="D25" i="16"/>
  <c r="AQ25" i="16" s="1"/>
  <c r="AR24" i="16"/>
  <c r="AP24" i="16"/>
  <c r="D24" i="16"/>
  <c r="AQ24" i="16" s="1"/>
  <c r="AR23" i="16"/>
  <c r="AQ23" i="16"/>
  <c r="AP23" i="16"/>
  <c r="AI23" i="16"/>
  <c r="D23" i="16"/>
  <c r="AR22" i="16"/>
  <c r="AP22" i="16"/>
  <c r="D22" i="16"/>
  <c r="D28" i="16" s="1"/>
  <c r="H21" i="16"/>
  <c r="G21" i="16"/>
  <c r="F21" i="16"/>
  <c r="E21" i="16"/>
  <c r="C21" i="16"/>
  <c r="B21" i="16"/>
  <c r="AR20" i="16"/>
  <c r="AQ20" i="16"/>
  <c r="AP20" i="16"/>
  <c r="AI20" i="16"/>
  <c r="D20" i="16"/>
  <c r="AR19" i="16"/>
  <c r="AQ19" i="16"/>
  <c r="AP19" i="16"/>
  <c r="AI19" i="16"/>
  <c r="D19" i="16"/>
  <c r="AR18" i="16"/>
  <c r="AP18" i="16"/>
  <c r="AI18" i="16"/>
  <c r="D18" i="16"/>
  <c r="AQ18" i="16" s="1"/>
  <c r="AR17" i="16"/>
  <c r="AQ17" i="16"/>
  <c r="AP17" i="16"/>
  <c r="AI17" i="16"/>
  <c r="D17" i="16"/>
  <c r="AR16" i="16"/>
  <c r="AQ16" i="16"/>
  <c r="AP16" i="16"/>
  <c r="AI16" i="16"/>
  <c r="AI21" i="16" s="1"/>
  <c r="D16" i="16"/>
  <c r="H15" i="16"/>
  <c r="H33" i="16" s="1"/>
  <c r="AP37" i="16" s="1"/>
  <c r="G15" i="16"/>
  <c r="G33" i="16" s="1"/>
  <c r="F15" i="16"/>
  <c r="E15" i="16"/>
  <c r="C15" i="16"/>
  <c r="B15" i="16"/>
  <c r="AR14" i="16"/>
  <c r="AQ14" i="16"/>
  <c r="AP14" i="16"/>
  <c r="D14" i="16"/>
  <c r="AR13" i="16"/>
  <c r="AQ13" i="16"/>
  <c r="AP13" i="16"/>
  <c r="AI13" i="16"/>
  <c r="AR12" i="16"/>
  <c r="AQ12" i="16"/>
  <c r="AP12" i="16"/>
  <c r="AI12" i="16"/>
  <c r="AR11" i="16"/>
  <c r="AP11" i="16"/>
  <c r="AI11" i="16"/>
  <c r="D11" i="16"/>
  <c r="D15" i="16" s="1"/>
  <c r="AR10" i="16"/>
  <c r="AP10" i="16"/>
  <c r="AI10" i="16"/>
  <c r="AI15" i="16" s="1"/>
  <c r="D10" i="16"/>
  <c r="AQ10" i="16" s="1"/>
  <c r="H9" i="16"/>
  <c r="G9" i="16"/>
  <c r="F9" i="16"/>
  <c r="E9" i="16"/>
  <c r="E33" i="16" s="1"/>
  <c r="D9" i="16"/>
  <c r="C9" i="16"/>
  <c r="C33" i="16" s="1"/>
  <c r="AN37" i="16" s="1"/>
  <c r="B9" i="16"/>
  <c r="B33" i="16" s="1"/>
  <c r="AM37" i="16" s="1"/>
  <c r="AR8" i="16"/>
  <c r="AQ8" i="16"/>
  <c r="AP8" i="16"/>
  <c r="AI8" i="16"/>
  <c r="D8" i="16"/>
  <c r="AR7" i="16"/>
  <c r="AQ7" i="16"/>
  <c r="AP7" i="16"/>
  <c r="AI7" i="16"/>
  <c r="AI9" i="16" s="1"/>
  <c r="D7" i="16"/>
  <c r="AI12" i="13"/>
  <c r="AT35" i="44"/>
  <c r="AS35" i="44"/>
  <c r="AR35" i="44"/>
  <c r="AT34" i="44"/>
  <c r="AS34" i="44"/>
  <c r="AR34" i="44"/>
  <c r="AT33" i="44"/>
  <c r="AS33" i="44"/>
  <c r="AR33" i="44"/>
  <c r="AT32" i="44"/>
  <c r="AS32" i="44"/>
  <c r="AR32" i="44"/>
  <c r="AT29" i="44"/>
  <c r="AS29" i="44"/>
  <c r="AR29" i="44"/>
  <c r="AT28" i="44"/>
  <c r="AS28" i="44"/>
  <c r="AR28" i="44"/>
  <c r="AT27" i="44"/>
  <c r="AS27" i="44"/>
  <c r="AR27" i="44"/>
  <c r="AT26" i="44"/>
  <c r="AS26" i="44"/>
  <c r="AR26" i="44"/>
  <c r="AT25" i="44"/>
  <c r="AS25" i="44"/>
  <c r="AR25" i="44"/>
  <c r="AR19" i="44"/>
  <c r="AS19" i="44"/>
  <c r="AT19" i="44"/>
  <c r="AR20" i="44"/>
  <c r="AS20" i="44"/>
  <c r="AT20" i="44"/>
  <c r="AR21" i="44"/>
  <c r="AS21" i="44"/>
  <c r="AT21" i="44"/>
  <c r="AR22" i="44"/>
  <c r="AS22" i="44"/>
  <c r="AT22" i="44"/>
  <c r="AR23" i="44"/>
  <c r="AS23" i="44"/>
  <c r="AT23" i="44"/>
  <c r="AT18" i="44"/>
  <c r="AS18" i="44"/>
  <c r="AR18" i="44"/>
  <c r="AR13" i="44"/>
  <c r="AS13" i="44"/>
  <c r="AT13" i="44"/>
  <c r="AR14" i="44"/>
  <c r="AS14" i="44"/>
  <c r="AT14" i="44"/>
  <c r="AR15" i="44"/>
  <c r="AS15" i="44"/>
  <c r="AT15" i="44"/>
  <c r="AR16" i="44"/>
  <c r="AS16" i="44"/>
  <c r="AT16" i="44"/>
  <c r="AR8" i="44"/>
  <c r="AS8" i="44"/>
  <c r="AT8" i="44"/>
  <c r="AR9" i="44"/>
  <c r="AS9" i="44"/>
  <c r="AT9" i="44"/>
  <c r="AR10" i="44"/>
  <c r="AS10" i="44"/>
  <c r="AT10" i="44"/>
  <c r="AT12" i="44"/>
  <c r="AS12" i="44"/>
  <c r="AR12" i="44"/>
  <c r="AT7" i="44"/>
  <c r="AS7" i="44"/>
  <c r="AR7" i="44"/>
  <c r="AS23" i="43"/>
  <c r="AT33" i="43"/>
  <c r="AS33" i="43"/>
  <c r="AR33" i="43"/>
  <c r="AT32" i="43"/>
  <c r="AS32" i="43"/>
  <c r="AR32" i="43"/>
  <c r="AT31" i="43"/>
  <c r="AS31" i="43"/>
  <c r="AR31" i="43"/>
  <c r="AT30" i="43"/>
  <c r="AS30" i="43"/>
  <c r="AR30" i="43"/>
  <c r="AT27" i="43"/>
  <c r="AS27" i="43"/>
  <c r="AR27" i="43"/>
  <c r="AT26" i="43"/>
  <c r="AS26" i="43"/>
  <c r="AR26" i="43"/>
  <c r="AT25" i="43"/>
  <c r="AS25" i="43"/>
  <c r="AR25" i="43"/>
  <c r="AT24" i="43"/>
  <c r="AS24" i="43"/>
  <c r="AR24" i="43"/>
  <c r="AT23" i="43"/>
  <c r="AR23" i="43"/>
  <c r="AT21" i="43"/>
  <c r="AS21" i="43"/>
  <c r="AR21" i="43"/>
  <c r="AS17" i="43"/>
  <c r="AR18" i="43"/>
  <c r="AR19" i="43"/>
  <c r="AR20" i="43"/>
  <c r="AT20" i="43"/>
  <c r="AS20" i="43"/>
  <c r="AT19" i="43"/>
  <c r="AS19" i="43"/>
  <c r="AT18" i="43"/>
  <c r="AS18" i="43"/>
  <c r="AT17" i="43"/>
  <c r="AR17" i="43"/>
  <c r="AT15" i="43"/>
  <c r="AS15" i="43"/>
  <c r="AR15" i="43"/>
  <c r="AT14" i="43"/>
  <c r="AS14" i="43"/>
  <c r="AR14" i="43"/>
  <c r="AT13" i="43"/>
  <c r="AS13" i="43"/>
  <c r="AR13" i="43"/>
  <c r="AT12" i="43"/>
  <c r="AS12" i="43"/>
  <c r="AR12" i="43"/>
  <c r="AR8" i="43"/>
  <c r="AS8" i="43"/>
  <c r="AT8" i="43"/>
  <c r="AR9" i="43"/>
  <c r="AS9" i="43"/>
  <c r="AT9" i="43"/>
  <c r="AR10" i="43"/>
  <c r="AS10" i="43"/>
  <c r="AT10" i="43"/>
  <c r="AT7" i="43"/>
  <c r="AR7" i="43"/>
  <c r="AS7" i="43"/>
  <c r="AR12" i="46"/>
  <c r="AQ12" i="46"/>
  <c r="AP12" i="46"/>
  <c r="AR9" i="46"/>
  <c r="AQ9" i="46"/>
  <c r="AP9" i="46"/>
  <c r="AR7" i="46"/>
  <c r="AQ7" i="46"/>
  <c r="AP7" i="46"/>
  <c r="AP33" i="28"/>
  <c r="AQ33" i="28"/>
  <c r="AR33" i="28"/>
  <c r="AP28" i="28"/>
  <c r="AQ28" i="28"/>
  <c r="AR28" i="28"/>
  <c r="AP29" i="28"/>
  <c r="AQ29" i="28"/>
  <c r="AR29" i="28"/>
  <c r="AP23" i="28"/>
  <c r="AQ23" i="28"/>
  <c r="AR23" i="28"/>
  <c r="AP24" i="28"/>
  <c r="AQ24" i="28"/>
  <c r="AR24" i="28"/>
  <c r="AP25" i="28"/>
  <c r="AQ25" i="28"/>
  <c r="AR25" i="28"/>
  <c r="AP18" i="28"/>
  <c r="AQ18" i="28"/>
  <c r="AR18" i="28"/>
  <c r="AP19" i="28"/>
  <c r="AQ19" i="28"/>
  <c r="AR19" i="28"/>
  <c r="AP20" i="28"/>
  <c r="AQ20" i="28"/>
  <c r="AR20" i="28"/>
  <c r="AR32" i="28"/>
  <c r="AQ32" i="28"/>
  <c r="AP32" i="28"/>
  <c r="AR27" i="28"/>
  <c r="AQ27" i="28"/>
  <c r="AP27" i="28"/>
  <c r="AR22" i="28"/>
  <c r="AQ22" i="28"/>
  <c r="AP22" i="28"/>
  <c r="AR17" i="28"/>
  <c r="AQ17" i="28"/>
  <c r="AP17" i="28"/>
  <c r="AP7" i="28"/>
  <c r="AR7" i="28"/>
  <c r="AQ7" i="28"/>
  <c r="AR15" i="28"/>
  <c r="AQ15" i="28"/>
  <c r="AP15" i="28"/>
  <c r="AR14" i="28"/>
  <c r="AQ14" i="28"/>
  <c r="AP14" i="28"/>
  <c r="AR13" i="28"/>
  <c r="AQ13" i="28"/>
  <c r="AP13" i="28"/>
  <c r="AR12" i="28"/>
  <c r="AQ12" i="28"/>
  <c r="AP12" i="28"/>
  <c r="AP8" i="28"/>
  <c r="AQ8" i="28"/>
  <c r="AR8" i="28"/>
  <c r="AP9" i="28"/>
  <c r="AQ9" i="28"/>
  <c r="AR9" i="28"/>
  <c r="AP10" i="28"/>
  <c r="AQ10" i="28"/>
  <c r="AR10" i="28"/>
  <c r="CF28" i="45"/>
  <c r="CF29" i="45"/>
  <c r="CF27" i="45"/>
  <c r="CF21" i="45"/>
  <c r="CF22" i="45"/>
  <c r="CF23" i="45"/>
  <c r="CF24" i="45"/>
  <c r="CF20" i="45"/>
  <c r="CF18" i="45"/>
  <c r="CF12" i="45"/>
  <c r="CF13" i="45"/>
  <c r="CF14" i="45"/>
  <c r="CF15" i="45"/>
  <c r="CF16" i="45"/>
  <c r="CF11" i="45"/>
  <c r="CF8" i="45"/>
  <c r="CF9" i="45"/>
  <c r="CF7" i="45"/>
  <c r="AP33" i="27"/>
  <c r="AQ33" i="27"/>
  <c r="AR33" i="27"/>
  <c r="AR32" i="27"/>
  <c r="AQ32" i="27"/>
  <c r="AP32" i="27"/>
  <c r="AR29" i="27"/>
  <c r="AQ29" i="27"/>
  <c r="AP29" i="27"/>
  <c r="AR27" i="27"/>
  <c r="AQ27" i="27"/>
  <c r="AP27" i="27"/>
  <c r="AR26" i="27"/>
  <c r="AQ26" i="27"/>
  <c r="AP26" i="27"/>
  <c r="AR25" i="27"/>
  <c r="AQ25" i="27"/>
  <c r="AP25" i="27"/>
  <c r="AR23" i="27"/>
  <c r="AQ23" i="27"/>
  <c r="AP23" i="27"/>
  <c r="AR22" i="27"/>
  <c r="AQ22" i="27"/>
  <c r="AP22" i="27"/>
  <c r="AR21" i="27"/>
  <c r="AQ21" i="27"/>
  <c r="AP21" i="27"/>
  <c r="AR19" i="27"/>
  <c r="AQ19" i="27"/>
  <c r="AP19" i="27"/>
  <c r="AR18" i="27"/>
  <c r="AQ18" i="27"/>
  <c r="AP18" i="27"/>
  <c r="AR17" i="27"/>
  <c r="AQ17" i="27"/>
  <c r="AP17" i="27"/>
  <c r="AR15" i="27"/>
  <c r="AQ15" i="27"/>
  <c r="AP15" i="27"/>
  <c r="AR14" i="27"/>
  <c r="AQ14" i="27"/>
  <c r="AP14" i="27"/>
  <c r="AR13" i="27"/>
  <c r="AQ13" i="27"/>
  <c r="AP13" i="27"/>
  <c r="AR12" i="27"/>
  <c r="AQ12" i="27"/>
  <c r="AP12" i="27"/>
  <c r="AP8" i="27"/>
  <c r="AQ8" i="27"/>
  <c r="AR8" i="27"/>
  <c r="AP9" i="27"/>
  <c r="AQ9" i="27"/>
  <c r="AR9" i="27"/>
  <c r="AP10" i="27"/>
  <c r="AQ10" i="27"/>
  <c r="AR10" i="27"/>
  <c r="AP7" i="27"/>
  <c r="AQ7" i="27"/>
  <c r="AR7" i="27"/>
  <c r="AP25" i="34"/>
  <c r="AQ25" i="34"/>
  <c r="AR25" i="34"/>
  <c r="AP28" i="34"/>
  <c r="AQ28" i="34"/>
  <c r="AR28" i="34"/>
  <c r="AR31" i="34"/>
  <c r="AQ31" i="34"/>
  <c r="AP31" i="34"/>
  <c r="AR27" i="34"/>
  <c r="AQ27" i="34"/>
  <c r="AP27" i="34"/>
  <c r="AR24" i="34"/>
  <c r="AQ24" i="34"/>
  <c r="AP24" i="34"/>
  <c r="AR23" i="34"/>
  <c r="AQ23" i="34"/>
  <c r="AP23" i="34"/>
  <c r="AR22" i="34"/>
  <c r="AQ22" i="34"/>
  <c r="AP22" i="34"/>
  <c r="AR20" i="34"/>
  <c r="AQ20" i="34"/>
  <c r="AP20" i="34"/>
  <c r="AR19" i="34"/>
  <c r="AQ19" i="34"/>
  <c r="AP19" i="34"/>
  <c r="AR18" i="34"/>
  <c r="AQ18" i="34"/>
  <c r="AP18" i="34"/>
  <c r="AR16" i="34"/>
  <c r="AQ16" i="34"/>
  <c r="AP16" i="34"/>
  <c r="AR15" i="34"/>
  <c r="AQ15" i="34"/>
  <c r="AP15" i="34"/>
  <c r="AR14" i="34"/>
  <c r="AQ14" i="34"/>
  <c r="AP14" i="34"/>
  <c r="AR13" i="34"/>
  <c r="AQ13" i="34"/>
  <c r="AP13" i="34"/>
  <c r="AP8" i="34"/>
  <c r="AQ8" i="34"/>
  <c r="AR8" i="34"/>
  <c r="AP9" i="34"/>
  <c r="AQ9" i="34"/>
  <c r="AR9" i="34"/>
  <c r="AP10" i="34"/>
  <c r="AQ10" i="34"/>
  <c r="AR10" i="34"/>
  <c r="AP11" i="34"/>
  <c r="AQ11" i="34"/>
  <c r="AR11" i="34"/>
  <c r="AR7" i="34"/>
  <c r="AQ7" i="34"/>
  <c r="AP7" i="34"/>
  <c r="AW24" i="40"/>
  <c r="AV24" i="40"/>
  <c r="AU24" i="40"/>
  <c r="AW21" i="40"/>
  <c r="AV21" i="40"/>
  <c r="AU21" i="40"/>
  <c r="AW19" i="40"/>
  <c r="AV19" i="40"/>
  <c r="AU19" i="40"/>
  <c r="AW18" i="40"/>
  <c r="AV18" i="40"/>
  <c r="AU18" i="40"/>
  <c r="AW17" i="40"/>
  <c r="AV17" i="40"/>
  <c r="AU17" i="40"/>
  <c r="AW15" i="40"/>
  <c r="AV15" i="40"/>
  <c r="AU15" i="40"/>
  <c r="AW14" i="40"/>
  <c r="AV14" i="40"/>
  <c r="AU14" i="40"/>
  <c r="AW13" i="40"/>
  <c r="AV13" i="40"/>
  <c r="AU13" i="40"/>
  <c r="AW12" i="40"/>
  <c r="AV12" i="40"/>
  <c r="AU12" i="40"/>
  <c r="AV7" i="40"/>
  <c r="AU8" i="40"/>
  <c r="AV8" i="40"/>
  <c r="AW8" i="40"/>
  <c r="AU9" i="40"/>
  <c r="AV9" i="40"/>
  <c r="AW9" i="40"/>
  <c r="AU10" i="40"/>
  <c r="AV10" i="40"/>
  <c r="AW10" i="40"/>
  <c r="AW7" i="40"/>
  <c r="AU7" i="40"/>
  <c r="AR32" i="31"/>
  <c r="AQ32" i="31"/>
  <c r="AP32" i="31"/>
  <c r="AR29" i="31"/>
  <c r="AQ29" i="31"/>
  <c r="AP29" i="31"/>
  <c r="AR28" i="31"/>
  <c r="AQ28" i="31"/>
  <c r="AP28" i="31"/>
  <c r="AR21" i="31"/>
  <c r="AQ21" i="31"/>
  <c r="AP21" i="31"/>
  <c r="AR26" i="31"/>
  <c r="AQ26" i="31"/>
  <c r="AP26" i="31"/>
  <c r="AR25" i="31"/>
  <c r="AQ25" i="31"/>
  <c r="AP25" i="31"/>
  <c r="AR24" i="31"/>
  <c r="AQ24" i="31"/>
  <c r="AP24" i="31"/>
  <c r="AR23" i="31"/>
  <c r="AQ23" i="31"/>
  <c r="AP23" i="31"/>
  <c r="AR20" i="31"/>
  <c r="AQ20" i="31"/>
  <c r="AP20" i="31"/>
  <c r="AR19" i="31"/>
  <c r="AQ19" i="31"/>
  <c r="AP19" i="31"/>
  <c r="AR18" i="31"/>
  <c r="AQ18" i="31"/>
  <c r="AP18" i="31"/>
  <c r="AR17" i="31"/>
  <c r="AQ17" i="31"/>
  <c r="AP17" i="31"/>
  <c r="AR15" i="31"/>
  <c r="AQ15" i="31"/>
  <c r="AP15" i="31"/>
  <c r="AR14" i="31"/>
  <c r="AQ14" i="31"/>
  <c r="AP14" i="31"/>
  <c r="AR13" i="31"/>
  <c r="AQ13" i="31"/>
  <c r="AP13" i="31"/>
  <c r="AR12" i="31"/>
  <c r="AQ12" i="31"/>
  <c r="AP12" i="31"/>
  <c r="AP8" i="31"/>
  <c r="AQ8" i="31"/>
  <c r="AR8" i="31"/>
  <c r="AP9" i="31"/>
  <c r="AQ9" i="31"/>
  <c r="AR9" i="31"/>
  <c r="AP10" i="31"/>
  <c r="AQ10" i="31"/>
  <c r="AR10" i="31"/>
  <c r="AR7" i="31"/>
  <c r="AQ7" i="31"/>
  <c r="AP7" i="31"/>
  <c r="BE24" i="29"/>
  <c r="BG24" i="29"/>
  <c r="BE25" i="29"/>
  <c r="BG25" i="29"/>
  <c r="BE20" i="29"/>
  <c r="BG20" i="29"/>
  <c r="BG29" i="29"/>
  <c r="BE29" i="29"/>
  <c r="BG28" i="29"/>
  <c r="BF28" i="29"/>
  <c r="BE28" i="29"/>
  <c r="BG23" i="29"/>
  <c r="BE23" i="29"/>
  <c r="BG22" i="29"/>
  <c r="BE22" i="29"/>
  <c r="BG19" i="29"/>
  <c r="BE19" i="29"/>
  <c r="BG18" i="29"/>
  <c r="BE18" i="29"/>
  <c r="BG16" i="29"/>
  <c r="BE16" i="29"/>
  <c r="BG15" i="29"/>
  <c r="BE15" i="29"/>
  <c r="BG13" i="29"/>
  <c r="BE13" i="29"/>
  <c r="BG12" i="29"/>
  <c r="BE12" i="29"/>
  <c r="BG11" i="29"/>
  <c r="BE11" i="29"/>
  <c r="BG10" i="29"/>
  <c r="BE10" i="29"/>
  <c r="BG8" i="29"/>
  <c r="BE8" i="29"/>
  <c r="BG7" i="29"/>
  <c r="BE7" i="29"/>
  <c r="AW39" i="21"/>
  <c r="AU39" i="21"/>
  <c r="AU33" i="21"/>
  <c r="AW33" i="21"/>
  <c r="AU34" i="21"/>
  <c r="AW34" i="21"/>
  <c r="AU35" i="21"/>
  <c r="AW35" i="21"/>
  <c r="AU36" i="21"/>
  <c r="AW36" i="21"/>
  <c r="AW32" i="21"/>
  <c r="AU32" i="21"/>
  <c r="AU30" i="21"/>
  <c r="AW30" i="21"/>
  <c r="AW29" i="21"/>
  <c r="AU29" i="21"/>
  <c r="AW28" i="21"/>
  <c r="AU28" i="21"/>
  <c r="AW27" i="21"/>
  <c r="AU27" i="21"/>
  <c r="AW26" i="21"/>
  <c r="AU26" i="21"/>
  <c r="AW25" i="21"/>
  <c r="AU25" i="21"/>
  <c r="AW24" i="21"/>
  <c r="AU24" i="21"/>
  <c r="AW22" i="21"/>
  <c r="AU22" i="21"/>
  <c r="AW21" i="21"/>
  <c r="AU21" i="21"/>
  <c r="AW20" i="21"/>
  <c r="AU20" i="21"/>
  <c r="AW19" i="21"/>
  <c r="AU19" i="21"/>
  <c r="AW18" i="21"/>
  <c r="AU18" i="21"/>
  <c r="AU8" i="21"/>
  <c r="AW8" i="21"/>
  <c r="AU9" i="21"/>
  <c r="AW9" i="21"/>
  <c r="AU10" i="21"/>
  <c r="AW10" i="21"/>
  <c r="AU11" i="21"/>
  <c r="AW11" i="21"/>
  <c r="AU12" i="21"/>
  <c r="AW12" i="21"/>
  <c r="AU13" i="21"/>
  <c r="AW13" i="21"/>
  <c r="AU14" i="21"/>
  <c r="AW14" i="21"/>
  <c r="AU15" i="21"/>
  <c r="AW15" i="21"/>
  <c r="AU16" i="21"/>
  <c r="AW16" i="21"/>
  <c r="AW7" i="21"/>
  <c r="AU7" i="21"/>
  <c r="AP15" i="25"/>
  <c r="AQ12" i="25"/>
  <c r="AQ8" i="25"/>
  <c r="BG34" i="26"/>
  <c r="BI34" i="26"/>
  <c r="BI33" i="26"/>
  <c r="BH33" i="26"/>
  <c r="BG33" i="26"/>
  <c r="BI30" i="26"/>
  <c r="BG30" i="26"/>
  <c r="BG26" i="26"/>
  <c r="BI26" i="26"/>
  <c r="BG27" i="26"/>
  <c r="BI27" i="26"/>
  <c r="BG28" i="26"/>
  <c r="BI28" i="26"/>
  <c r="BI25" i="26"/>
  <c r="BG25" i="26"/>
  <c r="BG21" i="26"/>
  <c r="BI21" i="26"/>
  <c r="BG22" i="26"/>
  <c r="BH22" i="26"/>
  <c r="BI22" i="26"/>
  <c r="BG23" i="26"/>
  <c r="BI23" i="26"/>
  <c r="BI20" i="26"/>
  <c r="BG20" i="26"/>
  <c r="BG17" i="26"/>
  <c r="BI17" i="26"/>
  <c r="BG18" i="26"/>
  <c r="BI18" i="26"/>
  <c r="BI16" i="26"/>
  <c r="BG16" i="26"/>
  <c r="BG12" i="26"/>
  <c r="BI12" i="26"/>
  <c r="BG13" i="26"/>
  <c r="BI13" i="26"/>
  <c r="BG14" i="26"/>
  <c r="BI14" i="26"/>
  <c r="BI11" i="26"/>
  <c r="BG11" i="26"/>
  <c r="BG8" i="26"/>
  <c r="BI8" i="26"/>
  <c r="BG9" i="26"/>
  <c r="BI9" i="26"/>
  <c r="BI7" i="26"/>
  <c r="BG7" i="26"/>
  <c r="AR30" i="25"/>
  <c r="AQ30" i="25"/>
  <c r="AP30" i="25"/>
  <c r="AR29" i="25"/>
  <c r="AQ29" i="25"/>
  <c r="AP29" i="25"/>
  <c r="AP26" i="25"/>
  <c r="AQ26" i="25"/>
  <c r="AR26" i="25"/>
  <c r="AP25" i="25"/>
  <c r="AQ25" i="25"/>
  <c r="AR25" i="25"/>
  <c r="AP24" i="25"/>
  <c r="AR24" i="25"/>
  <c r="AQ24" i="25"/>
  <c r="AR22" i="25"/>
  <c r="AQ22" i="25"/>
  <c r="AP22" i="25"/>
  <c r="AR21" i="25"/>
  <c r="AQ21" i="25"/>
  <c r="AP21" i="25"/>
  <c r="AR19" i="25"/>
  <c r="AQ19" i="25"/>
  <c r="AP19" i="25"/>
  <c r="AR18" i="25"/>
  <c r="AQ18" i="25"/>
  <c r="AP18" i="25"/>
  <c r="AR16" i="25"/>
  <c r="AQ16" i="25"/>
  <c r="AP16" i="25"/>
  <c r="AR15" i="25"/>
  <c r="AQ15" i="25"/>
  <c r="AR13" i="25"/>
  <c r="AQ13" i="25"/>
  <c r="AP13" i="25"/>
  <c r="AR12" i="25"/>
  <c r="AP12" i="25"/>
  <c r="AR11" i="25"/>
  <c r="AQ11" i="25"/>
  <c r="AP11" i="25"/>
  <c r="AR8" i="25"/>
  <c r="AP8" i="25"/>
  <c r="AR9" i="25"/>
  <c r="AQ9" i="25"/>
  <c r="AP9" i="25"/>
  <c r="AR7" i="25"/>
  <c r="AQ7" i="25"/>
  <c r="AP7" i="25"/>
  <c r="AP16" i="35"/>
  <c r="AR16" i="35"/>
  <c r="AR27" i="35"/>
  <c r="AP27" i="35"/>
  <c r="AR26" i="35"/>
  <c r="AP26" i="35"/>
  <c r="AR25" i="35"/>
  <c r="AP25" i="35"/>
  <c r="AR24" i="35"/>
  <c r="AP24" i="35"/>
  <c r="AR23" i="35"/>
  <c r="AP23" i="35"/>
  <c r="AR33" i="35"/>
  <c r="AP33" i="35"/>
  <c r="AR32" i="35"/>
  <c r="AP32" i="35"/>
  <c r="AR31" i="35"/>
  <c r="AP31" i="35"/>
  <c r="AR30" i="35"/>
  <c r="AP30" i="35"/>
  <c r="AR21" i="35"/>
  <c r="AP21" i="35"/>
  <c r="AR20" i="35"/>
  <c r="AP20" i="35"/>
  <c r="AR19" i="35"/>
  <c r="AP19" i="35"/>
  <c r="AR18" i="35"/>
  <c r="AP18" i="35"/>
  <c r="AR15" i="35"/>
  <c r="AP15" i="35"/>
  <c r="AR14" i="35"/>
  <c r="AP14" i="35"/>
  <c r="AR13" i="35"/>
  <c r="AP13" i="35"/>
  <c r="AR12" i="35"/>
  <c r="AP12" i="35"/>
  <c r="AR10" i="35"/>
  <c r="AP10" i="35"/>
  <c r="AR9" i="35"/>
  <c r="AP9" i="35"/>
  <c r="AR8" i="35"/>
  <c r="AP8" i="35"/>
  <c r="AR7" i="35"/>
  <c r="AP7" i="35"/>
  <c r="AR31" i="24"/>
  <c r="AQ31" i="24"/>
  <c r="AP31" i="24"/>
  <c r="AR30" i="24"/>
  <c r="AQ30" i="24"/>
  <c r="AP30" i="24"/>
  <c r="AR27" i="24"/>
  <c r="AQ27" i="24"/>
  <c r="AP27" i="24"/>
  <c r="AR26" i="24"/>
  <c r="AQ26" i="24"/>
  <c r="AP26" i="24"/>
  <c r="AR24" i="24"/>
  <c r="AQ24" i="24"/>
  <c r="AP24" i="24"/>
  <c r="AR23" i="24"/>
  <c r="AQ23" i="24"/>
  <c r="AP23" i="24"/>
  <c r="AR21" i="24"/>
  <c r="AQ21" i="24"/>
  <c r="AP21" i="24"/>
  <c r="AR20" i="24"/>
  <c r="AQ20" i="24"/>
  <c r="AP20" i="24"/>
  <c r="AR18" i="24"/>
  <c r="AQ18" i="24"/>
  <c r="AP18" i="24"/>
  <c r="AR17" i="24"/>
  <c r="AQ17" i="24"/>
  <c r="AP17" i="24"/>
  <c r="AR15" i="24"/>
  <c r="AQ15" i="24"/>
  <c r="AP15" i="24"/>
  <c r="AR14" i="24"/>
  <c r="AQ14" i="24"/>
  <c r="AP14" i="24"/>
  <c r="AR13" i="24"/>
  <c r="AQ13" i="24"/>
  <c r="AP13" i="24"/>
  <c r="AR12" i="24"/>
  <c r="AQ12" i="24"/>
  <c r="AP12" i="24"/>
  <c r="AR10" i="24"/>
  <c r="AQ10" i="24"/>
  <c r="AP10" i="24"/>
  <c r="AR9" i="24"/>
  <c r="AP9" i="24"/>
  <c r="AR8" i="24"/>
  <c r="AQ8" i="24"/>
  <c r="AP8" i="24"/>
  <c r="AR7" i="24"/>
  <c r="AQ7" i="24"/>
  <c r="AP7" i="24"/>
  <c r="AR21" i="41"/>
  <c r="AQ21" i="41"/>
  <c r="AP21" i="41"/>
  <c r="AR27" i="41"/>
  <c r="AQ27" i="41"/>
  <c r="AP27" i="41"/>
  <c r="AR26" i="41"/>
  <c r="AQ26" i="41"/>
  <c r="AP26" i="41"/>
  <c r="AR25" i="41"/>
  <c r="AQ25" i="41"/>
  <c r="AP25" i="41"/>
  <c r="AR24" i="41"/>
  <c r="AQ24" i="41"/>
  <c r="AP24" i="41"/>
  <c r="AR19" i="41"/>
  <c r="AQ19" i="41"/>
  <c r="AP19" i="41"/>
  <c r="AR18" i="41"/>
  <c r="AQ18" i="41"/>
  <c r="AP18" i="41"/>
  <c r="AR16" i="41"/>
  <c r="AQ16" i="41"/>
  <c r="AP16" i="41"/>
  <c r="AR15" i="41"/>
  <c r="AQ15" i="41"/>
  <c r="AP15" i="41"/>
  <c r="AR13" i="41"/>
  <c r="AQ13" i="41"/>
  <c r="AP13" i="41"/>
  <c r="AR12" i="41"/>
  <c r="AQ12" i="41"/>
  <c r="AP12" i="41"/>
  <c r="AR11" i="41"/>
  <c r="AQ11" i="41"/>
  <c r="AP11" i="41"/>
  <c r="AR9" i="41"/>
  <c r="AQ9" i="41"/>
  <c r="AP9" i="41"/>
  <c r="AR8" i="41"/>
  <c r="AQ8" i="41"/>
  <c r="AP8" i="41"/>
  <c r="AR7" i="41"/>
  <c r="AQ7" i="41"/>
  <c r="AP7" i="41"/>
  <c r="AR23" i="20"/>
  <c r="AP23" i="20"/>
  <c r="AR20" i="20"/>
  <c r="AP20" i="20"/>
  <c r="AR18" i="20"/>
  <c r="AP18" i="20"/>
  <c r="AR17" i="20"/>
  <c r="AP17" i="20"/>
  <c r="AR16" i="20"/>
  <c r="AP16" i="20"/>
  <c r="AR15" i="20"/>
  <c r="AP15" i="20"/>
  <c r="AR12" i="20"/>
  <c r="AP12" i="20"/>
  <c r="AR11" i="20"/>
  <c r="AP11" i="20"/>
  <c r="AR9" i="20"/>
  <c r="AP9" i="20"/>
  <c r="AR8" i="20"/>
  <c r="AP8" i="20"/>
  <c r="AR30" i="22"/>
  <c r="AQ30" i="22"/>
  <c r="AP30" i="22"/>
  <c r="AR34" i="22"/>
  <c r="AQ34" i="22"/>
  <c r="AP34" i="22"/>
  <c r="AR33" i="22"/>
  <c r="AQ33" i="22"/>
  <c r="AP33" i="22"/>
  <c r="AR29" i="22"/>
  <c r="AQ29" i="22"/>
  <c r="AP29" i="22"/>
  <c r="AR28" i="22"/>
  <c r="AQ28" i="22"/>
  <c r="AP28" i="22"/>
  <c r="AR26" i="22"/>
  <c r="AQ26" i="22"/>
  <c r="AP26" i="22"/>
  <c r="AR25" i="22"/>
  <c r="AQ25" i="22"/>
  <c r="AP25" i="22"/>
  <c r="AR17" i="22"/>
  <c r="AQ17" i="22"/>
  <c r="AP17" i="22"/>
  <c r="AR16" i="22"/>
  <c r="AQ16" i="22"/>
  <c r="AP16" i="22"/>
  <c r="AR15" i="22"/>
  <c r="AQ15" i="22"/>
  <c r="AP15" i="22"/>
  <c r="AR14" i="22"/>
  <c r="AQ14" i="22"/>
  <c r="AP14" i="22"/>
  <c r="AR24" i="22"/>
  <c r="AQ24" i="22"/>
  <c r="AP24" i="22"/>
  <c r="AR23" i="22"/>
  <c r="AQ23" i="22"/>
  <c r="AP23" i="22"/>
  <c r="AR22" i="22"/>
  <c r="AQ22" i="22"/>
  <c r="AP22" i="22"/>
  <c r="AR21" i="22"/>
  <c r="AQ21" i="22"/>
  <c r="AP21" i="22"/>
  <c r="AR20" i="22"/>
  <c r="AQ20" i="22"/>
  <c r="AP20" i="22"/>
  <c r="AR19" i="22"/>
  <c r="AQ19" i="22"/>
  <c r="AP19" i="22"/>
  <c r="AP8" i="22"/>
  <c r="AQ8" i="22"/>
  <c r="AR8" i="22"/>
  <c r="AP9" i="22"/>
  <c r="AQ9" i="22"/>
  <c r="AR9" i="22"/>
  <c r="AP10" i="22"/>
  <c r="AQ10" i="22"/>
  <c r="AR10" i="22"/>
  <c r="AP11" i="22"/>
  <c r="AQ11" i="22"/>
  <c r="AR11" i="22"/>
  <c r="AP12" i="22"/>
  <c r="AQ12" i="22"/>
  <c r="AR12" i="22"/>
  <c r="AQ7" i="22"/>
  <c r="AP7" i="22"/>
  <c r="AR7" i="22"/>
  <c r="D7" i="13"/>
  <c r="AR26" i="15"/>
  <c r="AS26" i="15"/>
  <c r="AT26" i="15"/>
  <c r="AT47" i="15"/>
  <c r="AS47" i="15"/>
  <c r="AR47" i="15"/>
  <c r="AT46" i="15"/>
  <c r="AS46" i="15"/>
  <c r="AR46" i="15"/>
  <c r="AT45" i="15"/>
  <c r="AS45" i="15"/>
  <c r="AR45" i="15"/>
  <c r="AT43" i="15"/>
  <c r="AS43" i="15"/>
  <c r="AR43" i="15"/>
  <c r="AT42" i="15"/>
  <c r="AS42" i="15"/>
  <c r="AR42" i="15"/>
  <c r="AT41" i="15"/>
  <c r="AS41" i="15"/>
  <c r="AR41" i="15"/>
  <c r="AT39" i="15"/>
  <c r="AS39" i="15"/>
  <c r="AR39" i="15"/>
  <c r="AT38" i="15"/>
  <c r="AS38" i="15"/>
  <c r="AR38" i="15"/>
  <c r="AT37" i="15"/>
  <c r="AS37" i="15"/>
  <c r="AR37" i="15"/>
  <c r="AT35" i="15"/>
  <c r="AS35" i="15"/>
  <c r="AR35" i="15"/>
  <c r="AT34" i="15"/>
  <c r="AS34" i="15"/>
  <c r="AR34" i="15"/>
  <c r="AT33" i="15"/>
  <c r="AS33" i="15"/>
  <c r="AR33" i="15"/>
  <c r="AT31" i="15"/>
  <c r="AS31" i="15"/>
  <c r="AR31" i="15"/>
  <c r="AT30" i="15"/>
  <c r="AS30" i="15"/>
  <c r="AR30" i="15"/>
  <c r="AT29" i="15"/>
  <c r="AS29" i="15"/>
  <c r="AR29" i="15"/>
  <c r="AT25" i="15"/>
  <c r="AS25" i="15"/>
  <c r="AR25" i="15"/>
  <c r="AT24" i="15"/>
  <c r="AS24" i="15"/>
  <c r="AR24" i="15"/>
  <c r="AT23" i="15"/>
  <c r="AS23" i="15"/>
  <c r="AR23" i="15"/>
  <c r="AT21" i="15"/>
  <c r="AS21" i="15"/>
  <c r="AR21" i="15"/>
  <c r="AT20" i="15"/>
  <c r="AS20" i="15"/>
  <c r="AR20" i="15"/>
  <c r="AT19" i="15"/>
  <c r="AS19" i="15"/>
  <c r="AR19" i="15"/>
  <c r="AT17" i="15"/>
  <c r="AS17" i="15"/>
  <c r="AR17" i="15"/>
  <c r="AT16" i="15"/>
  <c r="AS16" i="15"/>
  <c r="AR16" i="15"/>
  <c r="AT15" i="15"/>
  <c r="AS15" i="15"/>
  <c r="AR15" i="15"/>
  <c r="AT13" i="15"/>
  <c r="AS13" i="15"/>
  <c r="AR13" i="15"/>
  <c r="AT12" i="15"/>
  <c r="AS12" i="15"/>
  <c r="AR12" i="15"/>
  <c r="AT11" i="15"/>
  <c r="AS11" i="15"/>
  <c r="AR11" i="15"/>
  <c r="AR8" i="15"/>
  <c r="AS8" i="15"/>
  <c r="AT8" i="15"/>
  <c r="AR9" i="15"/>
  <c r="AS9" i="15"/>
  <c r="AT9" i="15"/>
  <c r="AT7" i="15"/>
  <c r="AS7" i="15"/>
  <c r="AR7" i="15"/>
  <c r="AT19" i="5"/>
  <c r="AU25" i="5"/>
  <c r="AT25" i="5"/>
  <c r="AS25" i="5"/>
  <c r="AS35" i="5"/>
  <c r="AT35" i="5"/>
  <c r="AU35" i="5"/>
  <c r="AU38" i="5"/>
  <c r="AT38" i="5"/>
  <c r="AS38" i="5"/>
  <c r="AU37" i="5"/>
  <c r="AT37" i="5"/>
  <c r="AS37" i="5"/>
  <c r="AU34" i="5"/>
  <c r="AT34" i="5"/>
  <c r="AS34" i="5"/>
  <c r="AU33" i="5"/>
  <c r="AT33" i="5"/>
  <c r="AS33" i="5"/>
  <c r="AU31" i="5"/>
  <c r="AT31" i="5"/>
  <c r="AS31" i="5"/>
  <c r="AU30" i="5"/>
  <c r="AT30" i="5"/>
  <c r="AS30" i="5"/>
  <c r="AU28" i="5"/>
  <c r="AT28" i="5"/>
  <c r="AS28" i="5"/>
  <c r="AU27" i="5"/>
  <c r="AT27" i="5"/>
  <c r="AS27" i="5"/>
  <c r="AU22" i="5"/>
  <c r="AT22" i="5"/>
  <c r="AS22" i="5"/>
  <c r="AU21" i="5"/>
  <c r="AT21" i="5"/>
  <c r="AS21" i="5"/>
  <c r="AU20" i="5"/>
  <c r="AT20" i="5"/>
  <c r="AS20" i="5"/>
  <c r="AU19" i="5"/>
  <c r="AS19" i="5"/>
  <c r="AU17" i="5"/>
  <c r="AT17" i="5"/>
  <c r="AS17" i="5"/>
  <c r="AU16" i="5"/>
  <c r="AT16" i="5"/>
  <c r="AS16" i="5"/>
  <c r="AU14" i="5"/>
  <c r="AT14" i="5"/>
  <c r="AS14" i="5"/>
  <c r="AU13" i="5"/>
  <c r="AT13" i="5"/>
  <c r="AS13" i="5"/>
  <c r="AU11" i="5"/>
  <c r="AT11" i="5"/>
  <c r="AS11" i="5"/>
  <c r="AU10" i="5"/>
  <c r="AT10" i="5"/>
  <c r="AS10" i="5"/>
  <c r="AS8" i="5"/>
  <c r="AT8" i="5"/>
  <c r="AU8" i="5"/>
  <c r="AU7" i="5"/>
  <c r="AS7" i="5"/>
  <c r="AT17" i="17"/>
  <c r="AS17" i="17"/>
  <c r="AR17" i="17"/>
  <c r="AT25" i="17"/>
  <c r="AS25" i="17"/>
  <c r="AR25" i="17"/>
  <c r="AT24" i="17"/>
  <c r="AS24" i="17"/>
  <c r="AR24" i="17"/>
  <c r="AT29" i="17"/>
  <c r="AS29" i="17"/>
  <c r="AR29" i="17"/>
  <c r="AT28" i="17"/>
  <c r="AS28" i="17"/>
  <c r="AR28" i="17"/>
  <c r="AT27" i="17"/>
  <c r="AS27" i="17"/>
  <c r="AR27" i="17"/>
  <c r="AT21" i="17"/>
  <c r="AS21" i="17"/>
  <c r="AR21" i="17"/>
  <c r="AT20" i="17"/>
  <c r="AS20" i="17"/>
  <c r="AR20" i="17"/>
  <c r="AT19" i="17"/>
  <c r="AS19" i="17"/>
  <c r="AR19" i="17"/>
  <c r="AT16" i="17"/>
  <c r="AS16" i="17"/>
  <c r="AR16" i="17"/>
  <c r="AT15" i="17"/>
  <c r="AS15" i="17"/>
  <c r="AR15" i="17"/>
  <c r="AT14" i="17"/>
  <c r="AS14" i="17"/>
  <c r="AR14" i="17"/>
  <c r="AT12" i="17"/>
  <c r="AS12" i="17"/>
  <c r="AR12" i="17"/>
  <c r="AT11" i="17"/>
  <c r="AS11" i="17"/>
  <c r="AR11" i="17"/>
  <c r="AT10" i="17"/>
  <c r="AS10" i="17"/>
  <c r="AR10" i="17"/>
  <c r="AT8" i="17"/>
  <c r="AR8" i="17"/>
  <c r="AS8" i="17"/>
  <c r="D12" i="17"/>
  <c r="BB28" i="30"/>
  <c r="BA28" i="30"/>
  <c r="AZ28" i="30"/>
  <c r="BB26" i="30"/>
  <c r="BA26" i="30"/>
  <c r="AZ26" i="30"/>
  <c r="BB31" i="30"/>
  <c r="BA31" i="30"/>
  <c r="AZ31" i="30"/>
  <c r="BB30" i="30"/>
  <c r="BA30" i="30"/>
  <c r="AZ30" i="30"/>
  <c r="BB25" i="30"/>
  <c r="BA25" i="30"/>
  <c r="AZ25" i="30"/>
  <c r="BB24" i="30"/>
  <c r="BA24" i="30"/>
  <c r="AZ24" i="30"/>
  <c r="AZ22" i="30"/>
  <c r="BA22" i="30"/>
  <c r="BB22" i="30"/>
  <c r="AZ18" i="30"/>
  <c r="BA18" i="30"/>
  <c r="BB18" i="30"/>
  <c r="BB21" i="30"/>
  <c r="BA21" i="30"/>
  <c r="AZ21" i="30"/>
  <c r="BB17" i="30"/>
  <c r="BA17" i="30"/>
  <c r="AZ17" i="30"/>
  <c r="AZ12" i="30"/>
  <c r="BA12" i="30"/>
  <c r="BB12" i="30"/>
  <c r="AZ13" i="30"/>
  <c r="BA13" i="30"/>
  <c r="BB13" i="30"/>
  <c r="BB11" i="30"/>
  <c r="BA11" i="30"/>
  <c r="AZ11" i="30"/>
  <c r="AZ8" i="30"/>
  <c r="BA8" i="30"/>
  <c r="BB8" i="30"/>
  <c r="AZ9" i="30"/>
  <c r="BA9" i="30"/>
  <c r="BB9" i="30"/>
  <c r="BB7" i="30"/>
  <c r="BA7" i="30"/>
  <c r="AZ7" i="30"/>
  <c r="BA15" i="30"/>
  <c r="AZ15" i="30"/>
  <c r="BB15" i="30"/>
  <c r="AP30" i="11"/>
  <c r="AR30" i="11"/>
  <c r="AP27" i="11"/>
  <c r="AR27" i="11"/>
  <c r="AP23" i="11"/>
  <c r="AR23" i="11"/>
  <c r="AP24" i="11"/>
  <c r="AR24" i="11"/>
  <c r="AP13" i="11"/>
  <c r="AR13" i="11"/>
  <c r="AP10" i="11"/>
  <c r="AR10" i="11"/>
  <c r="AR34" i="11"/>
  <c r="AP34" i="11"/>
  <c r="AR32" i="11"/>
  <c r="AP32" i="11"/>
  <c r="AR29" i="11"/>
  <c r="AP29" i="11"/>
  <c r="AR26" i="11"/>
  <c r="AP26" i="11"/>
  <c r="AR22" i="11"/>
  <c r="AP22" i="11"/>
  <c r="AR20" i="11"/>
  <c r="AP20" i="11"/>
  <c r="AR17" i="11"/>
  <c r="AP17" i="11"/>
  <c r="AR15" i="11"/>
  <c r="AP15" i="11"/>
  <c r="AP12" i="11"/>
  <c r="AR12" i="11"/>
  <c r="AR9" i="11"/>
  <c r="AP9" i="11"/>
  <c r="AR7" i="11"/>
  <c r="AP32" i="18"/>
  <c r="AQ32" i="18"/>
  <c r="AR32" i="18"/>
  <c r="AP26" i="18"/>
  <c r="AQ26" i="18"/>
  <c r="AR26" i="18"/>
  <c r="AP27" i="18"/>
  <c r="AQ27" i="18"/>
  <c r="AR27" i="18"/>
  <c r="AP21" i="18"/>
  <c r="AQ21" i="18"/>
  <c r="AR21" i="18"/>
  <c r="AP22" i="18"/>
  <c r="AQ22" i="18"/>
  <c r="AR22" i="18"/>
  <c r="AP23" i="18"/>
  <c r="AQ23" i="18"/>
  <c r="AR23" i="18"/>
  <c r="AP15" i="18"/>
  <c r="AQ15" i="18"/>
  <c r="AR15" i="18"/>
  <c r="AP12" i="18"/>
  <c r="AQ12" i="18"/>
  <c r="AR12" i="18"/>
  <c r="AR31" i="18"/>
  <c r="AQ31" i="18"/>
  <c r="AP31" i="18"/>
  <c r="AR29" i="18"/>
  <c r="AQ29" i="18"/>
  <c r="AP29" i="18"/>
  <c r="AR25" i="18"/>
  <c r="AQ25" i="18"/>
  <c r="AP25" i="18"/>
  <c r="AR20" i="18"/>
  <c r="AQ20" i="18"/>
  <c r="AP20" i="18"/>
  <c r="AR17" i="18"/>
  <c r="AQ17" i="18"/>
  <c r="AP17" i="18"/>
  <c r="AR14" i="18"/>
  <c r="AQ14" i="18"/>
  <c r="AP14" i="18"/>
  <c r="AR11" i="18"/>
  <c r="AQ11" i="18"/>
  <c r="AP11" i="18"/>
  <c r="AP8" i="18"/>
  <c r="AQ8" i="18"/>
  <c r="AR8" i="18"/>
  <c r="AP9" i="18"/>
  <c r="AQ9" i="18"/>
  <c r="AR9" i="18"/>
  <c r="AR7" i="18"/>
  <c r="AQ7" i="18"/>
  <c r="AP7" i="18"/>
  <c r="AR10" i="10"/>
  <c r="AQ10" i="10"/>
  <c r="AP10" i="10"/>
  <c r="AR9" i="10"/>
  <c r="AQ9" i="10"/>
  <c r="AP9" i="10"/>
  <c r="AR17" i="10"/>
  <c r="AQ17" i="10"/>
  <c r="AP17" i="10"/>
  <c r="AR28" i="10"/>
  <c r="AQ28" i="10"/>
  <c r="AP28" i="10"/>
  <c r="AR38" i="10"/>
  <c r="AQ38" i="10"/>
  <c r="AP38" i="10"/>
  <c r="AR36" i="10"/>
  <c r="AQ36" i="10"/>
  <c r="AP36" i="10"/>
  <c r="AR35" i="10"/>
  <c r="AQ35" i="10"/>
  <c r="AP35" i="10"/>
  <c r="AR33" i="10"/>
  <c r="AQ33" i="10"/>
  <c r="AP33" i="10"/>
  <c r="AR32" i="10"/>
  <c r="AQ32" i="10"/>
  <c r="AP32" i="10"/>
  <c r="AR31" i="10"/>
  <c r="AQ31" i="10"/>
  <c r="AP31" i="10"/>
  <c r="AR30" i="10"/>
  <c r="AQ30" i="10"/>
  <c r="AP30" i="10"/>
  <c r="AR27" i="10"/>
  <c r="AQ27" i="10"/>
  <c r="AP27" i="10"/>
  <c r="AR26" i="10"/>
  <c r="AQ26" i="10"/>
  <c r="AP26" i="10"/>
  <c r="AR24" i="10"/>
  <c r="AQ24" i="10"/>
  <c r="AP24" i="10"/>
  <c r="AR23" i="10"/>
  <c r="AQ23" i="10"/>
  <c r="AP23" i="10"/>
  <c r="AR20" i="10"/>
  <c r="AQ20" i="10"/>
  <c r="AP20" i="10"/>
  <c r="AR19" i="10"/>
  <c r="AQ19" i="10"/>
  <c r="AP19" i="10"/>
  <c r="AR16" i="10"/>
  <c r="AQ16" i="10"/>
  <c r="AP16" i="10"/>
  <c r="AR15" i="10"/>
  <c r="AQ15" i="10"/>
  <c r="AP15" i="10"/>
  <c r="AR13" i="10"/>
  <c r="AQ13" i="10"/>
  <c r="AP13" i="10"/>
  <c r="AR12" i="10"/>
  <c r="AQ12" i="10"/>
  <c r="AP12" i="10"/>
  <c r="AR8" i="10"/>
  <c r="AQ8" i="10"/>
  <c r="AP8" i="10"/>
  <c r="AR7" i="10"/>
  <c r="AQ7" i="10"/>
  <c r="AP7" i="10"/>
  <c r="AR21" i="38"/>
  <c r="AP21" i="38"/>
  <c r="AR31" i="38"/>
  <c r="AP31" i="38"/>
  <c r="AR35" i="38"/>
  <c r="AP35" i="38"/>
  <c r="AR34" i="38"/>
  <c r="AP34" i="38"/>
  <c r="AR33" i="38"/>
  <c r="AP33" i="38"/>
  <c r="AR29" i="38"/>
  <c r="AP29" i="38"/>
  <c r="AR28" i="38"/>
  <c r="AP28" i="38"/>
  <c r="AR26" i="38"/>
  <c r="AP26" i="38"/>
  <c r="AR25" i="38"/>
  <c r="AP25" i="38"/>
  <c r="AR24" i="38"/>
  <c r="AP24" i="38"/>
  <c r="AR19" i="38"/>
  <c r="AP19" i="38"/>
  <c r="AR18" i="38"/>
  <c r="AP18" i="38"/>
  <c r="AR17" i="38"/>
  <c r="AP17" i="38"/>
  <c r="AR15" i="38"/>
  <c r="AQ15" i="38"/>
  <c r="AP15" i="38"/>
  <c r="AR14" i="38"/>
  <c r="AQ14" i="38"/>
  <c r="AP14" i="38"/>
  <c r="AR12" i="38"/>
  <c r="AP12" i="38"/>
  <c r="AR11" i="38"/>
  <c r="AP11" i="38"/>
  <c r="AR10" i="38"/>
  <c r="AP10" i="38"/>
  <c r="AR8" i="38"/>
  <c r="AP8" i="38"/>
  <c r="AR7" i="38"/>
  <c r="AQ7" i="38"/>
  <c r="AP7" i="38"/>
  <c r="AR34" i="42"/>
  <c r="AQ34" i="42"/>
  <c r="AP34" i="42"/>
  <c r="AR22" i="42"/>
  <c r="AQ22" i="42"/>
  <c r="AP22" i="42"/>
  <c r="AR28" i="42"/>
  <c r="AQ28" i="42"/>
  <c r="AP28" i="42"/>
  <c r="AR27" i="42"/>
  <c r="AQ27" i="42"/>
  <c r="AP27" i="42"/>
  <c r="AR26" i="42"/>
  <c r="AQ26" i="42"/>
  <c r="AP26" i="42"/>
  <c r="AR25" i="42"/>
  <c r="AQ25" i="42"/>
  <c r="AP25" i="42"/>
  <c r="AR39" i="42"/>
  <c r="AP39" i="42"/>
  <c r="AR38" i="42"/>
  <c r="AQ38" i="42"/>
  <c r="AP38" i="42"/>
  <c r="AR37" i="42"/>
  <c r="AQ37" i="42"/>
  <c r="AP37" i="42"/>
  <c r="AR36" i="42"/>
  <c r="AQ36" i="42"/>
  <c r="AP36" i="42"/>
  <c r="AR32" i="42"/>
  <c r="AQ32" i="42"/>
  <c r="AP32" i="42"/>
  <c r="AR31" i="42"/>
  <c r="AQ31" i="42"/>
  <c r="AP31" i="42"/>
  <c r="AR30" i="42"/>
  <c r="AQ30" i="42"/>
  <c r="AP30" i="42"/>
  <c r="AR20" i="42"/>
  <c r="AQ20" i="42"/>
  <c r="AP20" i="42"/>
  <c r="AR19" i="42"/>
  <c r="AQ19" i="42"/>
  <c r="AP19" i="42"/>
  <c r="AR18" i="42"/>
  <c r="AQ18" i="42"/>
  <c r="AP18" i="42"/>
  <c r="AR16" i="42"/>
  <c r="AQ16" i="42"/>
  <c r="AP16" i="42"/>
  <c r="AR15" i="42"/>
  <c r="AQ15" i="42"/>
  <c r="AP15" i="42"/>
  <c r="AR14" i="42"/>
  <c r="AQ14" i="42"/>
  <c r="AP14" i="42"/>
  <c r="AR12" i="42"/>
  <c r="AP12" i="42"/>
  <c r="AR11" i="42"/>
  <c r="AQ11" i="42"/>
  <c r="AP11" i="42"/>
  <c r="AR10" i="42"/>
  <c r="AQ10" i="42"/>
  <c r="AP10" i="42"/>
  <c r="AR8" i="42"/>
  <c r="AQ8" i="42"/>
  <c r="AP8" i="42"/>
  <c r="AR7" i="42"/>
  <c r="AQ7" i="42"/>
  <c r="AP7" i="42"/>
  <c r="AR34" i="14"/>
  <c r="AP34" i="14"/>
  <c r="AR33" i="14"/>
  <c r="AQ33" i="14"/>
  <c r="AP33" i="14"/>
  <c r="AR31" i="14"/>
  <c r="AP31" i="14"/>
  <c r="AR29" i="14"/>
  <c r="AP29" i="14"/>
  <c r="AR28" i="14"/>
  <c r="AP28" i="14"/>
  <c r="AR27" i="14"/>
  <c r="AP27" i="14"/>
  <c r="AR25" i="14"/>
  <c r="AP25" i="14"/>
  <c r="AR24" i="14"/>
  <c r="AP24" i="14"/>
  <c r="AR23" i="14"/>
  <c r="AP23" i="14"/>
  <c r="AR20" i="14"/>
  <c r="AP20" i="14"/>
  <c r="AR18" i="14"/>
  <c r="AP18" i="14"/>
  <c r="AR17" i="14"/>
  <c r="AP17" i="14"/>
  <c r="AR16" i="14"/>
  <c r="AP16" i="14"/>
  <c r="AR14" i="14"/>
  <c r="AP14" i="14"/>
  <c r="AR13" i="14"/>
  <c r="AP13" i="14"/>
  <c r="AR12" i="14"/>
  <c r="AP12" i="14"/>
  <c r="AR9" i="14"/>
  <c r="AP9" i="14"/>
  <c r="AR8" i="14"/>
  <c r="AP8" i="14"/>
  <c r="AR7" i="14"/>
  <c r="AP7" i="14"/>
  <c r="AR19" i="13"/>
  <c r="AP19" i="13"/>
  <c r="AR18" i="13"/>
  <c r="AP18" i="13"/>
  <c r="AR17" i="13"/>
  <c r="AP17" i="13"/>
  <c r="AR16" i="13"/>
  <c r="AP16" i="13"/>
  <c r="AR14" i="13"/>
  <c r="AP14" i="13"/>
  <c r="AR11" i="13"/>
  <c r="AP11" i="13"/>
  <c r="AR10" i="13"/>
  <c r="AP10" i="13"/>
  <c r="AR29" i="13"/>
  <c r="AP29" i="13"/>
  <c r="AR28" i="13"/>
  <c r="AP28" i="13"/>
  <c r="AR27" i="13"/>
  <c r="AP27" i="13"/>
  <c r="AR36" i="13"/>
  <c r="AP36" i="13"/>
  <c r="AR35" i="13"/>
  <c r="AP35" i="13"/>
  <c r="AR34" i="13"/>
  <c r="AP34" i="13"/>
  <c r="AR32" i="13"/>
  <c r="AP32" i="13"/>
  <c r="AR31" i="13"/>
  <c r="AP31" i="13"/>
  <c r="AR25" i="13"/>
  <c r="AP25" i="13"/>
  <c r="AR24" i="13"/>
  <c r="AP24" i="13"/>
  <c r="AR8" i="13"/>
  <c r="AP8" i="13"/>
  <c r="AP7" i="13"/>
  <c r="D22" i="42"/>
  <c r="AR22" i="13"/>
  <c r="AP22" i="13"/>
  <c r="D29" i="50" l="1"/>
  <c r="AI18" i="50"/>
  <c r="D14" i="50"/>
  <c r="AI14" i="50"/>
  <c r="C33" i="50"/>
  <c r="AN37" i="50" s="1"/>
  <c r="AI10" i="50"/>
  <c r="B33" i="50"/>
  <c r="AM37" i="50" s="1"/>
  <c r="AQ11" i="50"/>
  <c r="D10" i="50"/>
  <c r="F33" i="50"/>
  <c r="AI25" i="50"/>
  <c r="AI29" i="50"/>
  <c r="E33" i="50"/>
  <c r="G33" i="50"/>
  <c r="H33" i="50"/>
  <c r="AP37" i="50" s="1"/>
  <c r="AQ15" i="50"/>
  <c r="AQ7" i="50"/>
  <c r="AQ28" i="50"/>
  <c r="AQ11" i="16"/>
  <c r="D21" i="16"/>
  <c r="D33" i="16" s="1"/>
  <c r="AO37" i="16" s="1"/>
  <c r="AN39" i="16" s="1"/>
  <c r="AQ22" i="16"/>
  <c r="AR7" i="13"/>
  <c r="AN26" i="17"/>
  <c r="AQ26" i="17"/>
  <c r="AR53" i="43"/>
  <c r="AR47" i="43"/>
  <c r="AR41" i="43"/>
  <c r="AR35" i="17"/>
  <c r="AI24" i="31"/>
  <c r="AI23" i="31"/>
  <c r="AZ30" i="26"/>
  <c r="AQ30" i="17"/>
  <c r="AN30" i="17"/>
  <c r="AQ22" i="17"/>
  <c r="AN22" i="17"/>
  <c r="AL28" i="5"/>
  <c r="AL27" i="5"/>
  <c r="D27" i="44"/>
  <c r="G36" i="44"/>
  <c r="G30" i="44"/>
  <c r="G24" i="44"/>
  <c r="G17" i="44"/>
  <c r="G11" i="44"/>
  <c r="F36" i="44"/>
  <c r="F30" i="44"/>
  <c r="F24" i="44"/>
  <c r="F17" i="44"/>
  <c r="F11" i="44"/>
  <c r="G34" i="43"/>
  <c r="G28" i="43"/>
  <c r="G22" i="43"/>
  <c r="G16" i="43"/>
  <c r="G11" i="43"/>
  <c r="F34" i="43"/>
  <c r="F28" i="43"/>
  <c r="F22" i="43"/>
  <c r="F16" i="43"/>
  <c r="F11" i="43"/>
  <c r="G13" i="46"/>
  <c r="G10" i="46"/>
  <c r="G8" i="46"/>
  <c r="F13" i="46"/>
  <c r="F10" i="46"/>
  <c r="F8" i="46"/>
  <c r="D7" i="28"/>
  <c r="G34" i="28"/>
  <c r="G30" i="28"/>
  <c r="G26" i="28"/>
  <c r="G21" i="28"/>
  <c r="G16" i="28"/>
  <c r="G11" i="28"/>
  <c r="F34" i="28"/>
  <c r="F30" i="28"/>
  <c r="F26" i="28"/>
  <c r="F21" i="28"/>
  <c r="F16" i="28"/>
  <c r="F11" i="28"/>
  <c r="D29" i="45"/>
  <c r="CE29" i="45" s="1"/>
  <c r="G30" i="45"/>
  <c r="G25" i="45"/>
  <c r="G19" i="45"/>
  <c r="G17" i="45"/>
  <c r="G10" i="45"/>
  <c r="F30" i="45"/>
  <c r="F25" i="45"/>
  <c r="F19" i="45"/>
  <c r="F17" i="45"/>
  <c r="F10" i="45"/>
  <c r="G34" i="27"/>
  <c r="G30" i="27"/>
  <c r="G28" i="27"/>
  <c r="G24" i="27"/>
  <c r="G20" i="27"/>
  <c r="G16" i="27"/>
  <c r="G11" i="27"/>
  <c r="F34" i="27"/>
  <c r="F30" i="27"/>
  <c r="F28" i="27"/>
  <c r="F24" i="27"/>
  <c r="F20" i="27"/>
  <c r="F16" i="27"/>
  <c r="F11" i="27"/>
  <c r="D28" i="34"/>
  <c r="D27" i="34"/>
  <c r="G32" i="34"/>
  <c r="G29" i="34"/>
  <c r="G26" i="34"/>
  <c r="G21" i="34"/>
  <c r="G17" i="34"/>
  <c r="G12" i="34"/>
  <c r="F32" i="34"/>
  <c r="F29" i="34"/>
  <c r="F26" i="34"/>
  <c r="F21" i="34"/>
  <c r="F17" i="34"/>
  <c r="F12" i="34"/>
  <c r="G25" i="40"/>
  <c r="G22" i="40"/>
  <c r="G20" i="40"/>
  <c r="G16" i="40"/>
  <c r="G11" i="40"/>
  <c r="F25" i="40"/>
  <c r="F22" i="40"/>
  <c r="F20" i="40"/>
  <c r="F26" i="40" s="1"/>
  <c r="F16" i="40"/>
  <c r="F11" i="40"/>
  <c r="D12" i="31"/>
  <c r="D25" i="31"/>
  <c r="G33" i="31"/>
  <c r="G30" i="31"/>
  <c r="G27" i="31"/>
  <c r="G22" i="31"/>
  <c r="G16" i="31"/>
  <c r="G11" i="31"/>
  <c r="F33" i="31"/>
  <c r="F30" i="31"/>
  <c r="F27" i="31"/>
  <c r="F22" i="31"/>
  <c r="F16" i="31"/>
  <c r="F11" i="31"/>
  <c r="G30" i="29"/>
  <c r="G26" i="29"/>
  <c r="G21" i="29"/>
  <c r="G17" i="29"/>
  <c r="G14" i="29"/>
  <c r="G9" i="29"/>
  <c r="F30" i="29"/>
  <c r="F26" i="29"/>
  <c r="F21" i="29"/>
  <c r="F17" i="29"/>
  <c r="F14" i="29"/>
  <c r="F9" i="29"/>
  <c r="G40" i="21"/>
  <c r="G37" i="21"/>
  <c r="G31" i="21"/>
  <c r="G23" i="21"/>
  <c r="G17" i="21"/>
  <c r="F40" i="21"/>
  <c r="F37" i="21"/>
  <c r="F31" i="21"/>
  <c r="F23" i="21"/>
  <c r="F17" i="21"/>
  <c r="G35" i="26"/>
  <c r="G31" i="26"/>
  <c r="G29" i="26"/>
  <c r="G24" i="26"/>
  <c r="G19" i="26"/>
  <c r="G15" i="26"/>
  <c r="G10" i="26"/>
  <c r="F35" i="26"/>
  <c r="F31" i="26"/>
  <c r="F29" i="26"/>
  <c r="F24" i="26"/>
  <c r="F19" i="26"/>
  <c r="F10" i="26"/>
  <c r="G31" i="25"/>
  <c r="G27" i="25"/>
  <c r="G23" i="25"/>
  <c r="G20" i="25"/>
  <c r="G17" i="25"/>
  <c r="G14" i="25"/>
  <c r="G10" i="25"/>
  <c r="F31" i="25"/>
  <c r="F27" i="25"/>
  <c r="F23" i="25"/>
  <c r="F20" i="25"/>
  <c r="F17" i="25"/>
  <c r="F14" i="25"/>
  <c r="F10" i="25"/>
  <c r="G34" i="35"/>
  <c r="G28" i="35"/>
  <c r="G22" i="35"/>
  <c r="G17" i="35"/>
  <c r="G11" i="35"/>
  <c r="F34" i="35"/>
  <c r="F28" i="35"/>
  <c r="F22" i="35"/>
  <c r="F17" i="35"/>
  <c r="F11" i="35"/>
  <c r="D9" i="24"/>
  <c r="AQ9" i="24" s="1"/>
  <c r="G32" i="24"/>
  <c r="G28" i="24"/>
  <c r="G25" i="24"/>
  <c r="G22" i="24"/>
  <c r="G19" i="24"/>
  <c r="G16" i="24"/>
  <c r="G11" i="24"/>
  <c r="G33" i="24" s="1"/>
  <c r="F32" i="24"/>
  <c r="F28" i="24"/>
  <c r="F25" i="24"/>
  <c r="F22" i="24"/>
  <c r="F19" i="24"/>
  <c r="F16" i="24"/>
  <c r="F11" i="24"/>
  <c r="G28" i="41"/>
  <c r="G22" i="41"/>
  <c r="G20" i="41"/>
  <c r="G17" i="41"/>
  <c r="G14" i="41"/>
  <c r="G10" i="41"/>
  <c r="F28" i="41"/>
  <c r="F22" i="41"/>
  <c r="F20" i="41"/>
  <c r="F17" i="41"/>
  <c r="F14" i="41"/>
  <c r="F10" i="41"/>
  <c r="G24" i="20"/>
  <c r="G21" i="20"/>
  <c r="G19" i="20"/>
  <c r="G14" i="20"/>
  <c r="G10" i="20"/>
  <c r="F24" i="20"/>
  <c r="F21" i="20"/>
  <c r="F19" i="20"/>
  <c r="F14" i="20"/>
  <c r="F10" i="20"/>
  <c r="G35" i="22"/>
  <c r="G31" i="22"/>
  <c r="G27" i="22"/>
  <c r="G18" i="22"/>
  <c r="G13" i="22"/>
  <c r="F35" i="22"/>
  <c r="F31" i="22"/>
  <c r="F27" i="22"/>
  <c r="F18" i="22"/>
  <c r="F13" i="22"/>
  <c r="G35" i="11"/>
  <c r="G33" i="11"/>
  <c r="G31" i="11"/>
  <c r="G28" i="11"/>
  <c r="G25" i="11"/>
  <c r="G21" i="11"/>
  <c r="G18" i="11"/>
  <c r="G16" i="11"/>
  <c r="G14" i="11"/>
  <c r="G11" i="11"/>
  <c r="G8" i="11"/>
  <c r="F35" i="11"/>
  <c r="F33" i="11"/>
  <c r="F31" i="11"/>
  <c r="F28" i="11"/>
  <c r="F25" i="11"/>
  <c r="F21" i="11"/>
  <c r="F18" i="11"/>
  <c r="F16" i="11"/>
  <c r="F14" i="11"/>
  <c r="F11" i="11"/>
  <c r="F8" i="11"/>
  <c r="D25" i="30"/>
  <c r="G29" i="30"/>
  <c r="G27" i="30"/>
  <c r="G23" i="30"/>
  <c r="G19" i="30"/>
  <c r="G16" i="30"/>
  <c r="G14" i="30"/>
  <c r="G10" i="30"/>
  <c r="F29" i="30"/>
  <c r="F27" i="30"/>
  <c r="F23" i="30"/>
  <c r="F19" i="30"/>
  <c r="F16" i="30"/>
  <c r="F14" i="30"/>
  <c r="F10" i="30"/>
  <c r="G33" i="18"/>
  <c r="G30" i="18"/>
  <c r="G28" i="18"/>
  <c r="G24" i="18"/>
  <c r="G18" i="18"/>
  <c r="G16" i="18"/>
  <c r="G13" i="18"/>
  <c r="G10" i="18"/>
  <c r="F33" i="18"/>
  <c r="F30" i="18"/>
  <c r="F28" i="18"/>
  <c r="F24" i="18"/>
  <c r="F18" i="18"/>
  <c r="F16" i="18"/>
  <c r="F13" i="18"/>
  <c r="F10" i="18"/>
  <c r="G39" i="10"/>
  <c r="G37" i="10"/>
  <c r="G34" i="10"/>
  <c r="G29" i="10"/>
  <c r="G25" i="10"/>
  <c r="G21" i="10"/>
  <c r="G18" i="10"/>
  <c r="G14" i="10"/>
  <c r="G11" i="10"/>
  <c r="F39" i="10"/>
  <c r="F37" i="10"/>
  <c r="F34" i="10"/>
  <c r="F29" i="10"/>
  <c r="F25" i="10"/>
  <c r="F21" i="10"/>
  <c r="F18" i="10"/>
  <c r="F14" i="10"/>
  <c r="F11" i="10"/>
  <c r="D33" i="38"/>
  <c r="AQ33" i="38" s="1"/>
  <c r="G36" i="38"/>
  <c r="G32" i="38"/>
  <c r="G30" i="38"/>
  <c r="G27" i="38"/>
  <c r="G22" i="38"/>
  <c r="G20" i="38"/>
  <c r="G16" i="38"/>
  <c r="G13" i="38"/>
  <c r="G9" i="38"/>
  <c r="F36" i="38"/>
  <c r="F32" i="38"/>
  <c r="F30" i="38"/>
  <c r="F27" i="38"/>
  <c r="F22" i="38"/>
  <c r="F20" i="38"/>
  <c r="F16" i="38"/>
  <c r="F13" i="38"/>
  <c r="F9" i="38"/>
  <c r="D19" i="42"/>
  <c r="D31" i="42"/>
  <c r="D30" i="42"/>
  <c r="G40" i="42"/>
  <c r="G35" i="42"/>
  <c r="G33" i="42"/>
  <c r="G29" i="42"/>
  <c r="G23" i="42"/>
  <c r="G21" i="42"/>
  <c r="G17" i="42"/>
  <c r="G13" i="42"/>
  <c r="G9" i="42"/>
  <c r="F40" i="42"/>
  <c r="F35" i="42"/>
  <c r="F33" i="42"/>
  <c r="F29" i="42"/>
  <c r="F23" i="42"/>
  <c r="F21" i="42"/>
  <c r="F17" i="42"/>
  <c r="F13" i="42"/>
  <c r="F9" i="42"/>
  <c r="G30" i="17"/>
  <c r="G26" i="17"/>
  <c r="G22" i="17"/>
  <c r="G18" i="17"/>
  <c r="G13" i="17"/>
  <c r="G9" i="17"/>
  <c r="F30" i="17"/>
  <c r="F26" i="17"/>
  <c r="F22" i="17"/>
  <c r="F18" i="17"/>
  <c r="F13" i="17"/>
  <c r="F9" i="17"/>
  <c r="D34" i="14"/>
  <c r="AQ34" i="14" s="1"/>
  <c r="D31" i="14"/>
  <c r="AQ31" i="14" s="1"/>
  <c r="D20" i="14"/>
  <c r="AQ20" i="14" s="1"/>
  <c r="D29" i="14"/>
  <c r="AQ29" i="14" s="1"/>
  <c r="D28" i="14"/>
  <c r="AQ28" i="14" s="1"/>
  <c r="D27" i="14"/>
  <c r="AQ27" i="14" s="1"/>
  <c r="D25" i="14"/>
  <c r="AQ25" i="14" s="1"/>
  <c r="D24" i="14"/>
  <c r="AQ24" i="14" s="1"/>
  <c r="D23" i="14"/>
  <c r="AQ23" i="14" s="1"/>
  <c r="D18" i="14"/>
  <c r="AQ18" i="14" s="1"/>
  <c r="D17" i="14"/>
  <c r="AQ17" i="14" s="1"/>
  <c r="D16" i="14"/>
  <c r="AQ16" i="14" s="1"/>
  <c r="D14" i="14"/>
  <c r="AQ14" i="14" s="1"/>
  <c r="D13" i="14"/>
  <c r="AQ13" i="14" s="1"/>
  <c r="D12" i="14"/>
  <c r="AQ12" i="14" s="1"/>
  <c r="D8" i="14"/>
  <c r="AQ8" i="14" s="1"/>
  <c r="D9" i="14"/>
  <c r="AQ9" i="14" s="1"/>
  <c r="D7" i="14"/>
  <c r="AQ7" i="14" s="1"/>
  <c r="G35" i="14"/>
  <c r="G32" i="14"/>
  <c r="G30" i="14"/>
  <c r="G26" i="14"/>
  <c r="G21" i="14"/>
  <c r="G19" i="14"/>
  <c r="G15" i="14"/>
  <c r="G11" i="14"/>
  <c r="D36" i="13"/>
  <c r="AQ36" i="13" s="1"/>
  <c r="D35" i="13"/>
  <c r="AQ35" i="13" s="1"/>
  <c r="D34" i="13"/>
  <c r="AQ34" i="13" s="1"/>
  <c r="D32" i="13"/>
  <c r="AQ32" i="13" s="1"/>
  <c r="D31" i="13"/>
  <c r="AQ31" i="13" s="1"/>
  <c r="D29" i="13"/>
  <c r="AQ29" i="13" s="1"/>
  <c r="D28" i="13"/>
  <c r="AQ28" i="13" s="1"/>
  <c r="D27" i="13"/>
  <c r="AQ27" i="13" s="1"/>
  <c r="D24" i="13"/>
  <c r="AQ24" i="13" s="1"/>
  <c r="D22" i="13"/>
  <c r="AQ22" i="13" s="1"/>
  <c r="D17" i="13"/>
  <c r="AQ17" i="13" s="1"/>
  <c r="D18" i="13"/>
  <c r="AQ18" i="13" s="1"/>
  <c r="D19" i="13"/>
  <c r="AQ19" i="13" s="1"/>
  <c r="D14" i="13"/>
  <c r="AQ14" i="13" s="1"/>
  <c r="D25" i="13"/>
  <c r="AQ25" i="13" s="1"/>
  <c r="D16" i="13"/>
  <c r="AQ16" i="13" s="1"/>
  <c r="D11" i="13"/>
  <c r="AQ11" i="13" s="1"/>
  <c r="D10" i="13"/>
  <c r="AQ10" i="13" s="1"/>
  <c r="D8" i="13"/>
  <c r="AQ8" i="13" s="1"/>
  <c r="AQ7" i="13"/>
  <c r="G33" i="13"/>
  <c r="G30" i="13"/>
  <c r="G26" i="13"/>
  <c r="G23" i="13"/>
  <c r="G20" i="13"/>
  <c r="G9" i="13"/>
  <c r="D47" i="15"/>
  <c r="D46" i="15"/>
  <c r="D45" i="15"/>
  <c r="D43" i="15"/>
  <c r="D42" i="15"/>
  <c r="D41" i="15"/>
  <c r="D39" i="15"/>
  <c r="D38" i="15"/>
  <c r="D37" i="15"/>
  <c r="D35" i="15"/>
  <c r="D34" i="15"/>
  <c r="D33" i="15"/>
  <c r="D31" i="15"/>
  <c r="D30" i="15"/>
  <c r="D29" i="15"/>
  <c r="D25" i="15"/>
  <c r="D24" i="15"/>
  <c r="D23" i="15"/>
  <c r="D21" i="15"/>
  <c r="D20" i="15"/>
  <c r="D19" i="15"/>
  <c r="D17" i="15"/>
  <c r="D16" i="15"/>
  <c r="D15" i="15"/>
  <c r="D13" i="15"/>
  <c r="D12" i="15"/>
  <c r="D11" i="15"/>
  <c r="D8" i="15"/>
  <c r="D9" i="15"/>
  <c r="D7" i="15"/>
  <c r="G48" i="15"/>
  <c r="G44" i="15"/>
  <c r="G40" i="15"/>
  <c r="G36" i="15"/>
  <c r="G32" i="15"/>
  <c r="G27" i="15"/>
  <c r="G22" i="15"/>
  <c r="G18" i="15"/>
  <c r="G14" i="15"/>
  <c r="G10" i="15"/>
  <c r="D34" i="5"/>
  <c r="D35" i="5"/>
  <c r="D38" i="5"/>
  <c r="D37" i="5"/>
  <c r="D33" i="5"/>
  <c r="D31" i="5"/>
  <c r="D30" i="5"/>
  <c r="D28" i="5"/>
  <c r="D27" i="5"/>
  <c r="D25" i="5"/>
  <c r="D26" i="5" s="1"/>
  <c r="D22" i="5"/>
  <c r="D20" i="5"/>
  <c r="D21" i="5"/>
  <c r="D19" i="5"/>
  <c r="D17" i="5"/>
  <c r="D16" i="5"/>
  <c r="D14" i="5"/>
  <c r="D13" i="5"/>
  <c r="D11" i="5"/>
  <c r="D10" i="5"/>
  <c r="D12" i="5" s="1"/>
  <c r="D8" i="5"/>
  <c r="D7" i="5"/>
  <c r="AT7" i="5" s="1"/>
  <c r="G39" i="5"/>
  <c r="G36" i="5"/>
  <c r="G32" i="5"/>
  <c r="G29" i="5"/>
  <c r="G26" i="5"/>
  <c r="G23" i="5"/>
  <c r="G15" i="5"/>
  <c r="G12" i="5"/>
  <c r="G9" i="5"/>
  <c r="D8" i="27"/>
  <c r="D29" i="27"/>
  <c r="D27" i="42"/>
  <c r="D11" i="25"/>
  <c r="D29" i="18"/>
  <c r="D17" i="18"/>
  <c r="D9" i="27"/>
  <c r="D29" i="38"/>
  <c r="AQ29" i="38" s="1"/>
  <c r="D35" i="38"/>
  <c r="AQ35" i="38" s="1"/>
  <c r="AQ25" i="38"/>
  <c r="AL24" i="20"/>
  <c r="D33" i="44"/>
  <c r="D34" i="44"/>
  <c r="D35" i="44"/>
  <c r="D26" i="44"/>
  <c r="D28" i="44"/>
  <c r="D29" i="44"/>
  <c r="D19" i="44"/>
  <c r="D20" i="44"/>
  <c r="D21" i="44"/>
  <c r="D22" i="44"/>
  <c r="D23" i="44"/>
  <c r="D14" i="44"/>
  <c r="D8" i="44"/>
  <c r="D9" i="44"/>
  <c r="D10" i="44"/>
  <c r="D32" i="44"/>
  <c r="D25" i="44"/>
  <c r="D18" i="44"/>
  <c r="D12" i="44"/>
  <c r="D7" i="44"/>
  <c r="E36" i="44"/>
  <c r="H36" i="44"/>
  <c r="H30" i="44"/>
  <c r="E24" i="44"/>
  <c r="H24" i="44"/>
  <c r="E17" i="44"/>
  <c r="H17" i="44"/>
  <c r="E11" i="44"/>
  <c r="H11" i="44"/>
  <c r="D8" i="43"/>
  <c r="D9" i="43"/>
  <c r="D10" i="43"/>
  <c r="D13" i="43"/>
  <c r="D14" i="43"/>
  <c r="D15" i="43"/>
  <c r="D18" i="43"/>
  <c r="D19" i="43"/>
  <c r="D20" i="43"/>
  <c r="D21" i="43"/>
  <c r="D24" i="43"/>
  <c r="D25" i="43"/>
  <c r="D26" i="43"/>
  <c r="D27" i="43"/>
  <c r="D31" i="43"/>
  <c r="D32" i="43"/>
  <c r="D33" i="43"/>
  <c r="D30" i="43"/>
  <c r="D23" i="43"/>
  <c r="D17" i="43"/>
  <c r="D12" i="43"/>
  <c r="D7" i="43"/>
  <c r="E34" i="43"/>
  <c r="H34" i="43"/>
  <c r="H28" i="43"/>
  <c r="E22" i="43"/>
  <c r="H22" i="43"/>
  <c r="E16" i="43"/>
  <c r="H16" i="43"/>
  <c r="E11" i="43"/>
  <c r="H11" i="43"/>
  <c r="D12" i="46"/>
  <c r="D9" i="46"/>
  <c r="D10" i="46" s="1"/>
  <c r="D7" i="46"/>
  <c r="E13" i="46"/>
  <c r="H13" i="46"/>
  <c r="E10" i="46"/>
  <c r="H10" i="46"/>
  <c r="E8" i="46"/>
  <c r="H8" i="46"/>
  <c r="D9" i="28"/>
  <c r="D10" i="28"/>
  <c r="D13" i="28"/>
  <c r="D14" i="28"/>
  <c r="D15" i="28"/>
  <c r="D18" i="28"/>
  <c r="D19" i="28"/>
  <c r="D20" i="28"/>
  <c r="D23" i="28"/>
  <c r="D24" i="28"/>
  <c r="D25" i="28"/>
  <c r="D28" i="28"/>
  <c r="D29" i="28"/>
  <c r="D33" i="28"/>
  <c r="D32" i="28"/>
  <c r="D27" i="28"/>
  <c r="D22" i="28"/>
  <c r="D17" i="28"/>
  <c r="D12" i="28"/>
  <c r="D16" i="28" s="1"/>
  <c r="D8" i="28"/>
  <c r="E30" i="28"/>
  <c r="E26" i="28"/>
  <c r="E11" i="28"/>
  <c r="H11" i="28"/>
  <c r="E16" i="28"/>
  <c r="H16" i="28"/>
  <c r="E21" i="28"/>
  <c r="H21" i="28"/>
  <c r="H26" i="28"/>
  <c r="E34" i="28"/>
  <c r="H34" i="28"/>
  <c r="H30" i="28"/>
  <c r="D28" i="45"/>
  <c r="CE28" i="45" s="1"/>
  <c r="D21" i="45"/>
  <c r="CE21" i="45" s="1"/>
  <c r="D22" i="45"/>
  <c r="CE22" i="45" s="1"/>
  <c r="D23" i="45"/>
  <c r="CE23" i="45" s="1"/>
  <c r="D24" i="45"/>
  <c r="CE24" i="45" s="1"/>
  <c r="D18" i="45"/>
  <c r="CE18" i="45" s="1"/>
  <c r="D12" i="45"/>
  <c r="CE12" i="45" s="1"/>
  <c r="D13" i="45"/>
  <c r="CE13" i="45" s="1"/>
  <c r="D14" i="45"/>
  <c r="CE14" i="45" s="1"/>
  <c r="D15" i="45"/>
  <c r="CE15" i="45" s="1"/>
  <c r="D16" i="45"/>
  <c r="CE16" i="45" s="1"/>
  <c r="D8" i="45"/>
  <c r="CE8" i="45" s="1"/>
  <c r="D9" i="45"/>
  <c r="CE9" i="45" s="1"/>
  <c r="D27" i="45"/>
  <c r="CE27" i="45" s="1"/>
  <c r="D20" i="45"/>
  <c r="CE20" i="45" s="1"/>
  <c r="D11" i="45"/>
  <c r="CE11" i="45" s="1"/>
  <c r="D7" i="45"/>
  <c r="CE7" i="45" s="1"/>
  <c r="E30" i="45"/>
  <c r="H30" i="45"/>
  <c r="E25" i="45"/>
  <c r="H25" i="45"/>
  <c r="E19" i="45"/>
  <c r="H19" i="45"/>
  <c r="E17" i="45"/>
  <c r="H17" i="45"/>
  <c r="E10" i="45"/>
  <c r="H10" i="45"/>
  <c r="D10" i="27"/>
  <c r="D13" i="27"/>
  <c r="D14" i="27"/>
  <c r="D15" i="27"/>
  <c r="D18" i="27"/>
  <c r="D19" i="27"/>
  <c r="D22" i="27"/>
  <c r="D23" i="27"/>
  <c r="D26" i="27"/>
  <c r="D27" i="27"/>
  <c r="D33" i="27"/>
  <c r="D32" i="27"/>
  <c r="D25" i="27"/>
  <c r="D21" i="27"/>
  <c r="D17" i="27"/>
  <c r="D12" i="27"/>
  <c r="D7" i="27"/>
  <c r="E34" i="27"/>
  <c r="H34" i="27"/>
  <c r="E30" i="27"/>
  <c r="H30" i="27"/>
  <c r="E28" i="27"/>
  <c r="H28" i="27"/>
  <c r="E24" i="27"/>
  <c r="H24" i="27"/>
  <c r="E20" i="27"/>
  <c r="H20" i="27"/>
  <c r="E16" i="27"/>
  <c r="H16" i="27"/>
  <c r="E11" i="27"/>
  <c r="H11" i="27"/>
  <c r="D23" i="34"/>
  <c r="D24" i="34"/>
  <c r="D25" i="34"/>
  <c r="D19" i="34"/>
  <c r="D20" i="34"/>
  <c r="D14" i="34"/>
  <c r="D15" i="34"/>
  <c r="D16" i="34"/>
  <c r="D8" i="34"/>
  <c r="D9" i="34"/>
  <c r="D10" i="34"/>
  <c r="D11" i="34"/>
  <c r="D31" i="34"/>
  <c r="D32" i="34" s="1"/>
  <c r="D22" i="34"/>
  <c r="D18" i="34"/>
  <c r="D13" i="34"/>
  <c r="D7" i="34"/>
  <c r="C32" i="34"/>
  <c r="E32" i="34"/>
  <c r="H32" i="34"/>
  <c r="B32" i="34"/>
  <c r="C29" i="34"/>
  <c r="E29" i="34"/>
  <c r="H29" i="34"/>
  <c r="C26" i="34"/>
  <c r="E26" i="34"/>
  <c r="H26" i="34"/>
  <c r="C21" i="34"/>
  <c r="E21" i="34"/>
  <c r="H21" i="34"/>
  <c r="C17" i="34"/>
  <c r="E17" i="34"/>
  <c r="H17" i="34"/>
  <c r="C12" i="34"/>
  <c r="E12" i="34"/>
  <c r="H12" i="34"/>
  <c r="B12" i="34"/>
  <c r="D18" i="40"/>
  <c r="D19" i="40"/>
  <c r="D13" i="40"/>
  <c r="D14" i="40"/>
  <c r="D15" i="40"/>
  <c r="D24" i="40"/>
  <c r="D25" i="40" s="1"/>
  <c r="D21" i="40"/>
  <c r="D22" i="40" s="1"/>
  <c r="D17" i="40"/>
  <c r="D12" i="40"/>
  <c r="D8" i="40"/>
  <c r="D9" i="40"/>
  <c r="D10" i="40"/>
  <c r="D7" i="40"/>
  <c r="H25" i="40"/>
  <c r="E25" i="40"/>
  <c r="C25" i="40"/>
  <c r="B25" i="40"/>
  <c r="C22" i="40"/>
  <c r="E22" i="40"/>
  <c r="H22" i="40"/>
  <c r="B22" i="40"/>
  <c r="C20" i="40"/>
  <c r="E20" i="40"/>
  <c r="H20" i="40"/>
  <c r="C16" i="40"/>
  <c r="E16" i="40"/>
  <c r="H16" i="40"/>
  <c r="C11" i="40"/>
  <c r="E11" i="40"/>
  <c r="H11" i="40"/>
  <c r="B11" i="40"/>
  <c r="C27" i="31"/>
  <c r="E27" i="31"/>
  <c r="H27" i="31"/>
  <c r="B27" i="31"/>
  <c r="D29" i="31"/>
  <c r="D24" i="31"/>
  <c r="D18" i="31"/>
  <c r="D19" i="31"/>
  <c r="D20" i="31"/>
  <c r="D21" i="31"/>
  <c r="D32" i="31"/>
  <c r="D28" i="31"/>
  <c r="D26" i="31"/>
  <c r="D23" i="31"/>
  <c r="D17" i="31"/>
  <c r="D14" i="31"/>
  <c r="D15" i="31"/>
  <c r="D13" i="31"/>
  <c r="D8" i="31"/>
  <c r="D9" i="31"/>
  <c r="D10" i="31"/>
  <c r="D7" i="31"/>
  <c r="E33" i="31"/>
  <c r="H33" i="31"/>
  <c r="E30" i="31"/>
  <c r="H30" i="31"/>
  <c r="B30" i="31"/>
  <c r="E22" i="31"/>
  <c r="H22" i="31"/>
  <c r="E16" i="31"/>
  <c r="H16" i="31"/>
  <c r="E11" i="31"/>
  <c r="H11" i="31"/>
  <c r="D8" i="29"/>
  <c r="BF8" i="29" s="1"/>
  <c r="D11" i="29"/>
  <c r="BF11" i="29" s="1"/>
  <c r="D12" i="29"/>
  <c r="BF12" i="29" s="1"/>
  <c r="D13" i="29"/>
  <c r="BF13" i="29" s="1"/>
  <c r="D16" i="29"/>
  <c r="BF16" i="29" s="1"/>
  <c r="D19" i="29"/>
  <c r="BF19" i="29" s="1"/>
  <c r="D20" i="29"/>
  <c r="BF20" i="29" s="1"/>
  <c r="D23" i="29"/>
  <c r="BF23" i="29" s="1"/>
  <c r="D24" i="29"/>
  <c r="BF24" i="29" s="1"/>
  <c r="D25" i="29"/>
  <c r="BF25" i="29" s="1"/>
  <c r="D29" i="29"/>
  <c r="BF29" i="29" s="1"/>
  <c r="D30" i="29"/>
  <c r="D22" i="29"/>
  <c r="BF22" i="29" s="1"/>
  <c r="D18" i="29"/>
  <c r="BF18" i="29" s="1"/>
  <c r="D15" i="29"/>
  <c r="BF15" i="29" s="1"/>
  <c r="D10" i="29"/>
  <c r="BF10" i="29" s="1"/>
  <c r="D7" i="29"/>
  <c r="BF7" i="29" s="1"/>
  <c r="H30" i="29"/>
  <c r="B30" i="29"/>
  <c r="E21" i="29"/>
  <c r="H21" i="29"/>
  <c r="E17" i="29"/>
  <c r="H17" i="29"/>
  <c r="E14" i="29"/>
  <c r="H14" i="29"/>
  <c r="E9" i="29"/>
  <c r="H9" i="29"/>
  <c r="E26" i="29"/>
  <c r="H26" i="29"/>
  <c r="D8" i="21"/>
  <c r="AV8" i="21" s="1"/>
  <c r="D9" i="21"/>
  <c r="AV9" i="21" s="1"/>
  <c r="D10" i="21"/>
  <c r="AV10" i="21" s="1"/>
  <c r="D11" i="21"/>
  <c r="AV11" i="21" s="1"/>
  <c r="D12" i="21"/>
  <c r="AV12" i="21" s="1"/>
  <c r="D13" i="21"/>
  <c r="AV13" i="21" s="1"/>
  <c r="D14" i="21"/>
  <c r="AV14" i="21" s="1"/>
  <c r="D15" i="21"/>
  <c r="AV15" i="21" s="1"/>
  <c r="D16" i="21"/>
  <c r="AV16" i="21" s="1"/>
  <c r="D19" i="21"/>
  <c r="AV19" i="21" s="1"/>
  <c r="D20" i="21"/>
  <c r="AV20" i="21" s="1"/>
  <c r="D21" i="21"/>
  <c r="AV21" i="21" s="1"/>
  <c r="D22" i="21"/>
  <c r="AV22" i="21" s="1"/>
  <c r="D25" i="21"/>
  <c r="AV25" i="21" s="1"/>
  <c r="D26" i="21"/>
  <c r="AV26" i="21" s="1"/>
  <c r="D27" i="21"/>
  <c r="AV27" i="21" s="1"/>
  <c r="D28" i="21"/>
  <c r="AV28" i="21" s="1"/>
  <c r="D29" i="21"/>
  <c r="AV29" i="21" s="1"/>
  <c r="D30" i="21"/>
  <c r="AV30" i="21" s="1"/>
  <c r="D33" i="21"/>
  <c r="AV33" i="21" s="1"/>
  <c r="D34" i="21"/>
  <c r="AV34" i="21" s="1"/>
  <c r="D35" i="21"/>
  <c r="AV35" i="21" s="1"/>
  <c r="D36" i="21"/>
  <c r="AV36" i="21" s="1"/>
  <c r="D39" i="21"/>
  <c r="D32" i="21"/>
  <c r="AV32" i="21" s="1"/>
  <c r="D24" i="21"/>
  <c r="AV24" i="21" s="1"/>
  <c r="D18" i="21"/>
  <c r="AV18" i="21" s="1"/>
  <c r="D7" i="21"/>
  <c r="AV7" i="21" s="1"/>
  <c r="C40" i="21"/>
  <c r="E40" i="21"/>
  <c r="H40" i="21"/>
  <c r="B40" i="21"/>
  <c r="C37" i="21"/>
  <c r="E37" i="21"/>
  <c r="H37" i="21"/>
  <c r="C31" i="21"/>
  <c r="E31" i="21"/>
  <c r="H31" i="21"/>
  <c r="C23" i="21"/>
  <c r="E23" i="21"/>
  <c r="H23" i="21"/>
  <c r="C17" i="21"/>
  <c r="E17" i="21"/>
  <c r="H17" i="21"/>
  <c r="B17" i="21"/>
  <c r="H39" i="5"/>
  <c r="E12" i="5"/>
  <c r="F12" i="5"/>
  <c r="H12" i="5"/>
  <c r="D11" i="42"/>
  <c r="AQ12" i="42"/>
  <c r="D15" i="42"/>
  <c r="D16" i="42"/>
  <c r="D37" i="42"/>
  <c r="D38" i="42"/>
  <c r="D39" i="42"/>
  <c r="AQ39" i="42" s="1"/>
  <c r="D36" i="42"/>
  <c r="D34" i="42"/>
  <c r="D32" i="42"/>
  <c r="D28" i="42"/>
  <c r="D26" i="42"/>
  <c r="D25" i="42"/>
  <c r="D20" i="42"/>
  <c r="D18" i="42"/>
  <c r="D14" i="42"/>
  <c r="D10" i="42"/>
  <c r="D7" i="42"/>
  <c r="D34" i="38"/>
  <c r="AQ34" i="38" s="1"/>
  <c r="D26" i="38"/>
  <c r="AQ26" i="38" s="1"/>
  <c r="AQ18" i="38"/>
  <c r="D19" i="38"/>
  <c r="AQ19" i="38" s="1"/>
  <c r="D11" i="38"/>
  <c r="AQ11" i="38" s="1"/>
  <c r="D12" i="38"/>
  <c r="AQ12" i="38" s="1"/>
  <c r="D8" i="38"/>
  <c r="AQ8" i="38" s="1"/>
  <c r="H33" i="18"/>
  <c r="C28" i="18"/>
  <c r="E28" i="18"/>
  <c r="H28" i="18"/>
  <c r="D30" i="25"/>
  <c r="D25" i="25"/>
  <c r="D26" i="25"/>
  <c r="D22" i="25"/>
  <c r="D19" i="25"/>
  <c r="D13" i="25"/>
  <c r="D8" i="25"/>
  <c r="D9" i="25"/>
  <c r="D29" i="25"/>
  <c r="D24" i="25"/>
  <c r="D18" i="25"/>
  <c r="D12" i="25"/>
  <c r="D7" i="25"/>
  <c r="C31" i="25"/>
  <c r="E31" i="25"/>
  <c r="H31" i="25"/>
  <c r="B31" i="25"/>
  <c r="C27" i="25"/>
  <c r="E27" i="25"/>
  <c r="H27" i="25"/>
  <c r="B27" i="25"/>
  <c r="C23" i="25"/>
  <c r="E23" i="25"/>
  <c r="H23" i="25"/>
  <c r="B23" i="25"/>
  <c r="C20" i="25"/>
  <c r="E20" i="25"/>
  <c r="H20" i="25"/>
  <c r="B20" i="25"/>
  <c r="C17" i="25"/>
  <c r="E17" i="25"/>
  <c r="H17" i="25"/>
  <c r="B17" i="25"/>
  <c r="C14" i="25"/>
  <c r="E14" i="25"/>
  <c r="H14" i="25"/>
  <c r="B14" i="25"/>
  <c r="C10" i="25"/>
  <c r="E10" i="25"/>
  <c r="H10" i="25"/>
  <c r="B10" i="25"/>
  <c r="D31" i="35"/>
  <c r="AQ31" i="35" s="1"/>
  <c r="D32" i="35"/>
  <c r="AQ32" i="35" s="1"/>
  <c r="D33" i="35"/>
  <c r="AQ33" i="35" s="1"/>
  <c r="D24" i="35"/>
  <c r="AQ24" i="35" s="1"/>
  <c r="D25" i="35"/>
  <c r="AQ25" i="35" s="1"/>
  <c r="D26" i="35"/>
  <c r="AQ26" i="35" s="1"/>
  <c r="D27" i="35"/>
  <c r="AQ27" i="35" s="1"/>
  <c r="D19" i="35"/>
  <c r="AQ19" i="35" s="1"/>
  <c r="D20" i="35"/>
  <c r="AQ20" i="35" s="1"/>
  <c r="D21" i="35"/>
  <c r="AQ21" i="35" s="1"/>
  <c r="D13" i="35"/>
  <c r="AQ13" i="35" s="1"/>
  <c r="D14" i="35"/>
  <c r="AQ14" i="35" s="1"/>
  <c r="D15" i="35"/>
  <c r="AQ15" i="35" s="1"/>
  <c r="D16" i="35"/>
  <c r="AQ16" i="35" s="1"/>
  <c r="D8" i="35"/>
  <c r="AQ8" i="35" s="1"/>
  <c r="D9" i="35"/>
  <c r="AQ9" i="35" s="1"/>
  <c r="D10" i="35"/>
  <c r="AQ10" i="35" s="1"/>
  <c r="D30" i="35"/>
  <c r="AQ30" i="35" s="1"/>
  <c r="D23" i="35"/>
  <c r="AQ23" i="35" s="1"/>
  <c r="D18" i="35"/>
  <c r="AQ18" i="35" s="1"/>
  <c r="D12" i="35"/>
  <c r="AQ12" i="35" s="1"/>
  <c r="D7" i="35"/>
  <c r="AQ7" i="35" s="1"/>
  <c r="C28" i="35"/>
  <c r="E34" i="35"/>
  <c r="H34" i="35"/>
  <c r="E28" i="35"/>
  <c r="H28" i="35"/>
  <c r="E22" i="35"/>
  <c r="H22" i="35"/>
  <c r="E17" i="35"/>
  <c r="H17" i="35"/>
  <c r="E11" i="35"/>
  <c r="H11" i="35"/>
  <c r="D13" i="24"/>
  <c r="D14" i="24"/>
  <c r="D15" i="24"/>
  <c r="D21" i="24"/>
  <c r="D24" i="24"/>
  <c r="D27" i="24"/>
  <c r="D31" i="24"/>
  <c r="D30" i="24"/>
  <c r="D26" i="24"/>
  <c r="D23" i="24"/>
  <c r="D20" i="24"/>
  <c r="D17" i="24"/>
  <c r="D12" i="24"/>
  <c r="D10" i="24"/>
  <c r="D8" i="24"/>
  <c r="D7" i="24"/>
  <c r="D19" i="41"/>
  <c r="D20" i="41" s="1"/>
  <c r="D16" i="41"/>
  <c r="D12" i="41"/>
  <c r="D13" i="41"/>
  <c r="D8" i="41"/>
  <c r="D9" i="41"/>
  <c r="D25" i="41"/>
  <c r="D26" i="41"/>
  <c r="D27" i="41"/>
  <c r="D24" i="41"/>
  <c r="D21" i="41"/>
  <c r="D22" i="41" s="1"/>
  <c r="D18" i="41"/>
  <c r="D15" i="41"/>
  <c r="D11" i="41"/>
  <c r="D7" i="41"/>
  <c r="H32" i="24"/>
  <c r="E32" i="24"/>
  <c r="C32" i="24"/>
  <c r="B32" i="24"/>
  <c r="E28" i="24"/>
  <c r="H28" i="24"/>
  <c r="E25" i="24"/>
  <c r="H25" i="24"/>
  <c r="E22" i="24"/>
  <c r="H22" i="24"/>
  <c r="E19" i="24"/>
  <c r="H19" i="24"/>
  <c r="E16" i="24"/>
  <c r="H16" i="24"/>
  <c r="C11" i="24"/>
  <c r="E11" i="24"/>
  <c r="H11" i="24"/>
  <c r="C28" i="41"/>
  <c r="E28" i="41"/>
  <c r="H28" i="41"/>
  <c r="C22" i="41"/>
  <c r="E22" i="41"/>
  <c r="H22" i="41"/>
  <c r="C20" i="41"/>
  <c r="E20" i="41"/>
  <c r="H20" i="41"/>
  <c r="C17" i="41"/>
  <c r="E17" i="41"/>
  <c r="H17" i="41"/>
  <c r="C14" i="41"/>
  <c r="E14" i="41"/>
  <c r="H14" i="41"/>
  <c r="C10" i="41"/>
  <c r="E10" i="41"/>
  <c r="H10" i="41"/>
  <c r="D16" i="20"/>
  <c r="AQ16" i="20" s="1"/>
  <c r="D17" i="20"/>
  <c r="AQ17" i="20" s="1"/>
  <c r="D18" i="20"/>
  <c r="AQ18" i="20" s="1"/>
  <c r="D12" i="20"/>
  <c r="AQ12" i="20" s="1"/>
  <c r="D9" i="20"/>
  <c r="AQ9" i="20" s="1"/>
  <c r="D23" i="20"/>
  <c r="D20" i="20"/>
  <c r="D15" i="20"/>
  <c r="AQ15" i="20" s="1"/>
  <c r="D11" i="20"/>
  <c r="AQ11" i="20" s="1"/>
  <c r="D8" i="20"/>
  <c r="AQ8" i="20" s="1"/>
  <c r="C24" i="20"/>
  <c r="E24" i="20"/>
  <c r="H24" i="20"/>
  <c r="B24" i="20"/>
  <c r="C21" i="20"/>
  <c r="E21" i="20"/>
  <c r="H21" i="20"/>
  <c r="B21" i="20"/>
  <c r="E19" i="20"/>
  <c r="H19" i="20"/>
  <c r="E14" i="20"/>
  <c r="H14" i="20"/>
  <c r="C10" i="20"/>
  <c r="E10" i="20"/>
  <c r="H10" i="20"/>
  <c r="D34" i="22"/>
  <c r="D29" i="22"/>
  <c r="D30" i="22"/>
  <c r="D28" i="22"/>
  <c r="D20" i="22"/>
  <c r="D21" i="22"/>
  <c r="D22" i="22"/>
  <c r="D23" i="22"/>
  <c r="D24" i="22"/>
  <c r="D25" i="22"/>
  <c r="D26" i="22"/>
  <c r="D15" i="22"/>
  <c r="D16" i="22"/>
  <c r="D17" i="22"/>
  <c r="D8" i="22"/>
  <c r="D9" i="22"/>
  <c r="D10" i="22"/>
  <c r="D11" i="22"/>
  <c r="D12" i="22"/>
  <c r="D33" i="22"/>
  <c r="D19" i="22"/>
  <c r="D14" i="22"/>
  <c r="D7" i="22"/>
  <c r="E35" i="22"/>
  <c r="H35" i="22"/>
  <c r="B35" i="22"/>
  <c r="C35" i="22"/>
  <c r="E31" i="22"/>
  <c r="H31" i="22"/>
  <c r="E27" i="22"/>
  <c r="H27" i="22"/>
  <c r="E18" i="22"/>
  <c r="H18" i="22"/>
  <c r="C13" i="22"/>
  <c r="E13" i="22"/>
  <c r="H13" i="22"/>
  <c r="B13" i="22"/>
  <c r="E35" i="35" l="1"/>
  <c r="D33" i="50"/>
  <c r="AO37" i="50" s="1"/>
  <c r="AN39" i="50" s="1"/>
  <c r="D40" i="21"/>
  <c r="AV39" i="21"/>
  <c r="F25" i="20"/>
  <c r="D24" i="20"/>
  <c r="AQ23" i="20"/>
  <c r="D21" i="20"/>
  <c r="AQ20" i="20"/>
  <c r="F38" i="44"/>
  <c r="F39" i="44"/>
  <c r="F37" i="43"/>
  <c r="E14" i="46"/>
  <c r="G14" i="46"/>
  <c r="G35" i="28"/>
  <c r="G31" i="45"/>
  <c r="G35" i="27"/>
  <c r="D16" i="27"/>
  <c r="D21" i="34"/>
  <c r="D29" i="34"/>
  <c r="H26" i="40"/>
  <c r="AU30" i="40" s="1"/>
  <c r="D20" i="40"/>
  <c r="G31" i="29"/>
  <c r="F31" i="29"/>
  <c r="E41" i="21"/>
  <c r="F41" i="21"/>
  <c r="G41" i="21"/>
  <c r="H32" i="25"/>
  <c r="AP36" i="25" s="1"/>
  <c r="D17" i="25"/>
  <c r="F32" i="25"/>
  <c r="E37" i="35"/>
  <c r="E36" i="35"/>
  <c r="G37" i="35"/>
  <c r="F37" i="35"/>
  <c r="H36" i="35"/>
  <c r="AP47" i="35" s="1"/>
  <c r="D11" i="24"/>
  <c r="H33" i="24"/>
  <c r="AP37" i="24" s="1"/>
  <c r="E33" i="24"/>
  <c r="G29" i="41"/>
  <c r="AL29" i="5"/>
  <c r="G41" i="42"/>
  <c r="F40" i="10"/>
  <c r="F33" i="30"/>
  <c r="H37" i="43"/>
  <c r="F31" i="17"/>
  <c r="G31" i="17"/>
  <c r="G38" i="44"/>
  <c r="G39" i="44"/>
  <c r="G37" i="44"/>
  <c r="F37" i="44"/>
  <c r="G37" i="43"/>
  <c r="H36" i="43"/>
  <c r="E35" i="43"/>
  <c r="G35" i="43"/>
  <c r="G36" i="43"/>
  <c r="F35" i="43"/>
  <c r="F36" i="43"/>
  <c r="E36" i="43"/>
  <c r="E37" i="43"/>
  <c r="H35" i="43"/>
  <c r="H14" i="46"/>
  <c r="AP18" i="46" s="1"/>
  <c r="F14" i="46"/>
  <c r="F35" i="28"/>
  <c r="D26" i="28"/>
  <c r="F31" i="45"/>
  <c r="E31" i="45"/>
  <c r="H31" i="45"/>
  <c r="CD35" i="45" s="1"/>
  <c r="F35" i="27"/>
  <c r="F33" i="34"/>
  <c r="H33" i="34"/>
  <c r="AP37" i="34" s="1"/>
  <c r="E33" i="34"/>
  <c r="G33" i="34"/>
  <c r="D26" i="34"/>
  <c r="D12" i="34"/>
  <c r="D17" i="34"/>
  <c r="G26" i="40"/>
  <c r="E26" i="40"/>
  <c r="D11" i="40"/>
  <c r="D16" i="40"/>
  <c r="H34" i="31"/>
  <c r="AO38" i="31" s="1"/>
  <c r="F34" i="31"/>
  <c r="G34" i="31"/>
  <c r="E34" i="31"/>
  <c r="D30" i="31"/>
  <c r="D27" i="31"/>
  <c r="H31" i="29"/>
  <c r="BE35" i="29" s="1"/>
  <c r="E31" i="29"/>
  <c r="D17" i="29"/>
  <c r="D26" i="29"/>
  <c r="D9" i="29"/>
  <c r="D14" i="29"/>
  <c r="H41" i="21"/>
  <c r="AT45" i="21" s="1"/>
  <c r="D17" i="21"/>
  <c r="D37" i="21"/>
  <c r="D31" i="21"/>
  <c r="D23" i="21"/>
  <c r="G36" i="26"/>
  <c r="F36" i="26"/>
  <c r="G32" i="25"/>
  <c r="D10" i="25"/>
  <c r="D31" i="25"/>
  <c r="D27" i="25"/>
  <c r="D23" i="25"/>
  <c r="D20" i="25"/>
  <c r="D14" i="25"/>
  <c r="E32" i="25"/>
  <c r="H35" i="35"/>
  <c r="AP41" i="35" s="1"/>
  <c r="G35" i="35"/>
  <c r="G36" i="35"/>
  <c r="F35" i="35"/>
  <c r="F36" i="35"/>
  <c r="H37" i="35"/>
  <c r="AP53" i="35" s="1"/>
  <c r="F33" i="24"/>
  <c r="H29" i="41"/>
  <c r="AP33" i="41" s="1"/>
  <c r="E29" i="41"/>
  <c r="F29" i="41"/>
  <c r="D28" i="41"/>
  <c r="D10" i="41"/>
  <c r="D14" i="41"/>
  <c r="D17" i="41"/>
  <c r="G25" i="20"/>
  <c r="H25" i="20"/>
  <c r="AP29" i="20" s="1"/>
  <c r="E25" i="20"/>
  <c r="D14" i="20"/>
  <c r="D10" i="20"/>
  <c r="F36" i="22"/>
  <c r="H36" i="22"/>
  <c r="AP40" i="22" s="1"/>
  <c r="G36" i="22"/>
  <c r="E36" i="22"/>
  <c r="D35" i="22"/>
  <c r="D13" i="22"/>
  <c r="D18" i="22"/>
  <c r="G36" i="11"/>
  <c r="F36" i="11"/>
  <c r="G33" i="30"/>
  <c r="F34" i="18"/>
  <c r="G34" i="18"/>
  <c r="G40" i="10"/>
  <c r="G37" i="38"/>
  <c r="F37" i="38"/>
  <c r="F41" i="42"/>
  <c r="G36" i="14"/>
  <c r="G39" i="13"/>
  <c r="G38" i="13"/>
  <c r="G49" i="15"/>
  <c r="G40" i="5"/>
  <c r="H35" i="27"/>
  <c r="AP39" i="27" s="1"/>
  <c r="H38" i="44"/>
  <c r="AR49" i="44" s="1"/>
  <c r="E39" i="44"/>
  <c r="E37" i="44"/>
  <c r="H39" i="44"/>
  <c r="AR55" i="44" s="1"/>
  <c r="E38" i="44"/>
  <c r="H37" i="44"/>
  <c r="AR43" i="44" s="1"/>
  <c r="E35" i="28"/>
  <c r="H35" i="28"/>
  <c r="AP39" i="28" s="1"/>
  <c r="E35" i="27"/>
  <c r="D16" i="24"/>
  <c r="D32" i="24"/>
  <c r="D19" i="20"/>
  <c r="D29" i="41" l="1"/>
  <c r="D32" i="25"/>
  <c r="AO36" i="25" s="1"/>
  <c r="D25" i="20"/>
  <c r="D34" i="26"/>
  <c r="BH34" i="26" s="1"/>
  <c r="D26" i="26"/>
  <c r="BH26" i="26" s="1"/>
  <c r="D27" i="26"/>
  <c r="BH27" i="26" s="1"/>
  <c r="D28" i="26"/>
  <c r="BH28" i="26" s="1"/>
  <c r="D21" i="26"/>
  <c r="BH21" i="26" s="1"/>
  <c r="D23" i="26"/>
  <c r="BH23" i="26" s="1"/>
  <c r="D17" i="26"/>
  <c r="BH17" i="26" s="1"/>
  <c r="D18" i="26"/>
  <c r="BH18" i="26" s="1"/>
  <c r="D12" i="26"/>
  <c r="BH12" i="26" s="1"/>
  <c r="D13" i="26"/>
  <c r="BH13" i="26" s="1"/>
  <c r="D14" i="26"/>
  <c r="BH14" i="26" s="1"/>
  <c r="D8" i="26"/>
  <c r="BH8" i="26" s="1"/>
  <c r="D9" i="26"/>
  <c r="BH9" i="26" s="1"/>
  <c r="D30" i="26"/>
  <c r="D25" i="26"/>
  <c r="BH25" i="26" s="1"/>
  <c r="D20" i="26"/>
  <c r="BH20" i="26" s="1"/>
  <c r="D16" i="26"/>
  <c r="BH16" i="26" s="1"/>
  <c r="D11" i="26"/>
  <c r="BH11" i="26" s="1"/>
  <c r="D7" i="26"/>
  <c r="BH7" i="26" s="1"/>
  <c r="D25" i="17"/>
  <c r="D20" i="17"/>
  <c r="D21" i="17"/>
  <c r="D15" i="17"/>
  <c r="D16" i="17"/>
  <c r="D17" i="17"/>
  <c r="D11" i="17"/>
  <c r="D28" i="17"/>
  <c r="D29" i="17"/>
  <c r="D27" i="17"/>
  <c r="D24" i="17"/>
  <c r="D19" i="17"/>
  <c r="D14" i="17"/>
  <c r="D10" i="17"/>
  <c r="D8" i="17"/>
  <c r="H21" i="11"/>
  <c r="E21" i="11"/>
  <c r="D30" i="11"/>
  <c r="AQ30" i="11" s="1"/>
  <c r="D27" i="11"/>
  <c r="AQ27" i="11" s="1"/>
  <c r="H25" i="11"/>
  <c r="E25" i="11"/>
  <c r="D23" i="11"/>
  <c r="AQ23" i="11" s="1"/>
  <c r="D24" i="11"/>
  <c r="AQ24" i="11" s="1"/>
  <c r="D13" i="11"/>
  <c r="AQ13" i="11" s="1"/>
  <c r="D10" i="11"/>
  <c r="AQ10" i="11" s="1"/>
  <c r="D34" i="11"/>
  <c r="D32" i="11"/>
  <c r="D29" i="11"/>
  <c r="AQ29" i="11" s="1"/>
  <c r="D26" i="11"/>
  <c r="AQ26" i="11" s="1"/>
  <c r="D22" i="11"/>
  <c r="AQ22" i="11" s="1"/>
  <c r="D20" i="11"/>
  <c r="D17" i="11"/>
  <c r="D15" i="11"/>
  <c r="AQ15" i="11" s="1"/>
  <c r="D12" i="11"/>
  <c r="AQ12" i="11" s="1"/>
  <c r="D9" i="11"/>
  <c r="AQ9" i="11" s="1"/>
  <c r="D7" i="11"/>
  <c r="H35" i="11"/>
  <c r="E35" i="11"/>
  <c r="C35" i="11"/>
  <c r="B35" i="11"/>
  <c r="C33" i="11"/>
  <c r="E33" i="11"/>
  <c r="H33" i="11"/>
  <c r="B33" i="11"/>
  <c r="E31" i="11"/>
  <c r="H31" i="11"/>
  <c r="E28" i="11"/>
  <c r="H28" i="11"/>
  <c r="C18" i="11"/>
  <c r="E18" i="11"/>
  <c r="H18" i="11"/>
  <c r="B18" i="11"/>
  <c r="E16" i="11"/>
  <c r="H16" i="11"/>
  <c r="E14" i="11"/>
  <c r="H14" i="11"/>
  <c r="E11" i="11"/>
  <c r="H11" i="11"/>
  <c r="E8" i="11"/>
  <c r="H8" i="11"/>
  <c r="D31" i="30"/>
  <c r="D22" i="30"/>
  <c r="D18" i="30"/>
  <c r="D12" i="30"/>
  <c r="D13" i="30"/>
  <c r="D8" i="30"/>
  <c r="D9" i="30"/>
  <c r="D30" i="30"/>
  <c r="D28" i="30"/>
  <c r="D26" i="30"/>
  <c r="D24" i="30"/>
  <c r="D21" i="30"/>
  <c r="D17" i="30"/>
  <c r="D15" i="30"/>
  <c r="D11" i="30"/>
  <c r="D7" i="30"/>
  <c r="E29" i="30"/>
  <c r="H29" i="30"/>
  <c r="E27" i="30"/>
  <c r="H27" i="30"/>
  <c r="E23" i="30"/>
  <c r="H23" i="30"/>
  <c r="E19" i="30"/>
  <c r="H19" i="30"/>
  <c r="E16" i="30"/>
  <c r="H16" i="30"/>
  <c r="E14" i="30"/>
  <c r="H14" i="30"/>
  <c r="C10" i="30"/>
  <c r="E10" i="30"/>
  <c r="H10" i="30"/>
  <c r="B10" i="30"/>
  <c r="D15" i="18"/>
  <c r="D16" i="18" s="1"/>
  <c r="D12" i="18"/>
  <c r="D21" i="18"/>
  <c r="D22" i="18"/>
  <c r="D23" i="18"/>
  <c r="D32" i="18"/>
  <c r="D33" i="18" s="1"/>
  <c r="D26" i="18"/>
  <c r="D27" i="18"/>
  <c r="D31" i="18"/>
  <c r="D25" i="18"/>
  <c r="D28" i="18" s="1"/>
  <c r="D20" i="18"/>
  <c r="D14" i="18"/>
  <c r="D11" i="18"/>
  <c r="D9" i="18"/>
  <c r="D8" i="18"/>
  <c r="D7" i="18"/>
  <c r="C18" i="18"/>
  <c r="D18" i="18"/>
  <c r="E18" i="18"/>
  <c r="H18" i="18"/>
  <c r="B18" i="18"/>
  <c r="B30" i="18"/>
  <c r="C33" i="18"/>
  <c r="E33" i="18"/>
  <c r="B33" i="18"/>
  <c r="C30" i="18"/>
  <c r="D30" i="18"/>
  <c r="E30" i="18"/>
  <c r="H30" i="18"/>
  <c r="B28" i="18"/>
  <c r="C24" i="18"/>
  <c r="E24" i="18"/>
  <c r="H24" i="18"/>
  <c r="B24" i="18"/>
  <c r="C16" i="18"/>
  <c r="E16" i="18"/>
  <c r="H16" i="18"/>
  <c r="B16" i="18"/>
  <c r="C13" i="18"/>
  <c r="E13" i="18"/>
  <c r="H13" i="18"/>
  <c r="B13" i="18"/>
  <c r="C10" i="18"/>
  <c r="E10" i="18"/>
  <c r="H10" i="18"/>
  <c r="B10" i="18"/>
  <c r="B11" i="10"/>
  <c r="E39" i="10"/>
  <c r="H39" i="10"/>
  <c r="E37" i="10"/>
  <c r="H37" i="10"/>
  <c r="E34" i="10"/>
  <c r="H34" i="10"/>
  <c r="E29" i="10"/>
  <c r="H29" i="10"/>
  <c r="E25" i="10"/>
  <c r="H25" i="10"/>
  <c r="E21" i="10"/>
  <c r="H21" i="10"/>
  <c r="E18" i="10"/>
  <c r="H18" i="10"/>
  <c r="E14" i="10"/>
  <c r="H14" i="10"/>
  <c r="E11" i="10"/>
  <c r="H11" i="10"/>
  <c r="D36" i="10"/>
  <c r="D31" i="10"/>
  <c r="D32" i="10"/>
  <c r="D33" i="10"/>
  <c r="D27" i="10"/>
  <c r="D28" i="10"/>
  <c r="D24" i="10"/>
  <c r="D20" i="10"/>
  <c r="D16" i="10"/>
  <c r="D17" i="10"/>
  <c r="D13" i="10"/>
  <c r="D8" i="10"/>
  <c r="D9" i="10"/>
  <c r="D10" i="10"/>
  <c r="D38" i="10"/>
  <c r="D35" i="10"/>
  <c r="D30" i="10"/>
  <c r="D26" i="10"/>
  <c r="D23" i="10"/>
  <c r="D19" i="10"/>
  <c r="D15" i="10"/>
  <c r="D12" i="10"/>
  <c r="D7" i="10"/>
  <c r="D31" i="38"/>
  <c r="AQ31" i="38" s="1"/>
  <c r="D28" i="38"/>
  <c r="AQ28" i="38" s="1"/>
  <c r="AQ24" i="38"/>
  <c r="D21" i="38"/>
  <c r="AQ21" i="38" s="1"/>
  <c r="AQ17" i="38"/>
  <c r="D10" i="38"/>
  <c r="AQ10" i="38" s="1"/>
  <c r="F32" i="14"/>
  <c r="H32" i="14"/>
  <c r="D26" i="15"/>
  <c r="D31" i="26" l="1"/>
  <c r="BH30" i="26"/>
  <c r="D18" i="11"/>
  <c r="AQ17" i="11"/>
  <c r="D21" i="11"/>
  <c r="AQ20" i="11"/>
  <c r="D35" i="11"/>
  <c r="AQ34" i="11"/>
  <c r="D8" i="11"/>
  <c r="AQ7" i="11"/>
  <c r="D33" i="11"/>
  <c r="AQ32" i="11"/>
  <c r="D15" i="26"/>
  <c r="D19" i="26"/>
  <c r="D35" i="26"/>
  <c r="D10" i="26"/>
  <c r="D11" i="11"/>
  <c r="D25" i="11"/>
  <c r="E36" i="11"/>
  <c r="D14" i="11"/>
  <c r="D16" i="11"/>
  <c r="D10" i="30"/>
  <c r="H33" i="30"/>
  <c r="AZ37" i="30" s="1"/>
  <c r="D13" i="18"/>
  <c r="D24" i="18"/>
  <c r="D10" i="18"/>
  <c r="D30" i="14"/>
  <c r="H34" i="18"/>
  <c r="AP38" i="18" s="1"/>
  <c r="H36" i="11"/>
  <c r="AP40" i="11" s="1"/>
  <c r="D28" i="11"/>
  <c r="E33" i="30"/>
  <c r="E34" i="18"/>
  <c r="E40" i="10"/>
  <c r="H40" i="10"/>
  <c r="AP44" i="10" s="1"/>
  <c r="D44" i="15"/>
  <c r="D24" i="26"/>
  <c r="D29" i="26"/>
  <c r="E36" i="38"/>
  <c r="E32" i="38"/>
  <c r="E30" i="38"/>
  <c r="E27" i="38"/>
  <c r="E22" i="38"/>
  <c r="E20" i="38"/>
  <c r="E16" i="38"/>
  <c r="E13" i="38"/>
  <c r="E9" i="38"/>
  <c r="E40" i="42"/>
  <c r="E35" i="42"/>
  <c r="E33" i="42"/>
  <c r="E29" i="42"/>
  <c r="E23" i="42"/>
  <c r="E21" i="42"/>
  <c r="E17" i="42"/>
  <c r="E13" i="42"/>
  <c r="E9" i="42"/>
  <c r="H9" i="42"/>
  <c r="E30" i="17"/>
  <c r="H30" i="17"/>
  <c r="E26" i="17"/>
  <c r="H26" i="17"/>
  <c r="E22" i="17"/>
  <c r="H22" i="17"/>
  <c r="E18" i="17"/>
  <c r="H18" i="17"/>
  <c r="D13" i="17"/>
  <c r="E13" i="17"/>
  <c r="H13" i="17"/>
  <c r="E9" i="17"/>
  <c r="H9" i="17"/>
  <c r="D37" i="13"/>
  <c r="E37" i="13"/>
  <c r="F37" i="13"/>
  <c r="H37" i="13"/>
  <c r="B37" i="13"/>
  <c r="E33" i="13"/>
  <c r="F33" i="13"/>
  <c r="H33" i="13"/>
  <c r="E30" i="13"/>
  <c r="F30" i="13"/>
  <c r="H30" i="13"/>
  <c r="D26" i="13"/>
  <c r="E26" i="13"/>
  <c r="F26" i="13"/>
  <c r="H26" i="13"/>
  <c r="C23" i="13"/>
  <c r="D23" i="13"/>
  <c r="E23" i="13"/>
  <c r="F23" i="13"/>
  <c r="H23" i="13"/>
  <c r="B23" i="13"/>
  <c r="E20" i="13"/>
  <c r="F20" i="13"/>
  <c r="H20" i="13"/>
  <c r="D9" i="13"/>
  <c r="E9" i="13"/>
  <c r="F9" i="13"/>
  <c r="H9" i="13"/>
  <c r="B9" i="13"/>
  <c r="E48" i="15"/>
  <c r="F48" i="15"/>
  <c r="H48" i="15"/>
  <c r="E44" i="15"/>
  <c r="F44" i="15"/>
  <c r="H44" i="15"/>
  <c r="E40" i="15"/>
  <c r="F40" i="15"/>
  <c r="H40" i="15"/>
  <c r="D36" i="15"/>
  <c r="E36" i="15"/>
  <c r="F36" i="15"/>
  <c r="H36" i="15"/>
  <c r="E32" i="15"/>
  <c r="F32" i="15"/>
  <c r="H32" i="15"/>
  <c r="E27" i="15"/>
  <c r="F27" i="15"/>
  <c r="H27" i="15"/>
  <c r="E22" i="15"/>
  <c r="F22" i="15"/>
  <c r="H22" i="15"/>
  <c r="E18" i="15"/>
  <c r="F18" i="15"/>
  <c r="H18" i="15"/>
  <c r="E14" i="15"/>
  <c r="F14" i="15"/>
  <c r="H14" i="15"/>
  <c r="E10" i="15"/>
  <c r="F10" i="15"/>
  <c r="H10" i="15"/>
  <c r="D39" i="5"/>
  <c r="E39" i="5"/>
  <c r="F39" i="5"/>
  <c r="B39" i="5"/>
  <c r="D36" i="5"/>
  <c r="E36" i="5"/>
  <c r="F36" i="5"/>
  <c r="H36" i="5"/>
  <c r="D32" i="5"/>
  <c r="E32" i="5"/>
  <c r="F32" i="5"/>
  <c r="H32" i="5"/>
  <c r="D29" i="5"/>
  <c r="E29" i="5"/>
  <c r="F29" i="5"/>
  <c r="H29" i="5"/>
  <c r="E26" i="5"/>
  <c r="F26" i="5"/>
  <c r="H26" i="5"/>
  <c r="E23" i="5"/>
  <c r="F23" i="5"/>
  <c r="H23" i="5"/>
  <c r="D23" i="5"/>
  <c r="B23" i="5"/>
  <c r="D18" i="5"/>
  <c r="E18" i="5"/>
  <c r="F18" i="5"/>
  <c r="H18" i="5"/>
  <c r="D15" i="5"/>
  <c r="E15" i="5"/>
  <c r="F15" i="5"/>
  <c r="H15" i="5"/>
  <c r="D9" i="5"/>
  <c r="E9" i="5"/>
  <c r="F9" i="5"/>
  <c r="H9" i="5"/>
  <c r="H21" i="14"/>
  <c r="H26" i="14"/>
  <c r="H30" i="14"/>
  <c r="H35" i="14"/>
  <c r="H19" i="14"/>
  <c r="E15" i="14"/>
  <c r="F15" i="14"/>
  <c r="H15" i="14"/>
  <c r="F11" i="14"/>
  <c r="H11" i="14"/>
  <c r="E26" i="14"/>
  <c r="F26" i="14"/>
  <c r="F21" i="14"/>
  <c r="E21" i="14"/>
  <c r="E35" i="14"/>
  <c r="F35" i="14"/>
  <c r="E32" i="14"/>
  <c r="E30" i="14"/>
  <c r="F30" i="14"/>
  <c r="E19" i="14"/>
  <c r="F19" i="14"/>
  <c r="C36" i="44"/>
  <c r="D36" i="44"/>
  <c r="B36" i="44"/>
  <c r="B30" i="44"/>
  <c r="C24" i="44"/>
  <c r="D24" i="44"/>
  <c r="B24" i="44"/>
  <c r="C17" i="44"/>
  <c r="D17" i="44"/>
  <c r="D39" i="44" s="1"/>
  <c r="AQ55" i="44" s="1"/>
  <c r="B17" i="44"/>
  <c r="C11" i="44"/>
  <c r="D11" i="44"/>
  <c r="B11" i="44"/>
  <c r="AK36" i="44"/>
  <c r="AK26" i="44"/>
  <c r="AK27" i="44"/>
  <c r="AK28" i="44"/>
  <c r="AK29" i="44"/>
  <c r="AK25" i="44"/>
  <c r="AK19" i="44"/>
  <c r="AK20" i="44"/>
  <c r="AK21" i="44"/>
  <c r="AK23" i="44"/>
  <c r="AK18" i="44"/>
  <c r="AK13" i="44"/>
  <c r="AK14" i="44"/>
  <c r="AK15" i="44"/>
  <c r="AK16" i="44"/>
  <c r="AK12" i="44"/>
  <c r="AK8" i="44"/>
  <c r="AK9" i="44"/>
  <c r="AK10" i="44"/>
  <c r="AK7" i="44"/>
  <c r="AL16" i="28"/>
  <c r="AK24" i="43"/>
  <c r="AK25" i="43"/>
  <c r="AK26" i="43"/>
  <c r="AK27" i="43"/>
  <c r="AK18" i="43"/>
  <c r="AK19" i="43"/>
  <c r="AK13" i="43"/>
  <c r="AK14" i="43"/>
  <c r="AK15" i="43"/>
  <c r="AK23" i="43"/>
  <c r="AK17" i="43"/>
  <c r="AK12" i="43"/>
  <c r="AK8" i="43"/>
  <c r="AK9" i="43"/>
  <c r="AK10" i="43"/>
  <c r="AK7" i="43"/>
  <c r="C34" i="43"/>
  <c r="D34" i="43"/>
  <c r="B34" i="43"/>
  <c r="B28" i="43"/>
  <c r="C22" i="43"/>
  <c r="D22" i="43"/>
  <c r="B22" i="43"/>
  <c r="C16" i="43"/>
  <c r="D16" i="43"/>
  <c r="B16" i="43"/>
  <c r="C11" i="43"/>
  <c r="D11" i="43"/>
  <c r="B11" i="43"/>
  <c r="D13" i="46"/>
  <c r="C13" i="46"/>
  <c r="B13" i="46"/>
  <c r="C10" i="46"/>
  <c r="D8" i="46"/>
  <c r="C8" i="46"/>
  <c r="C14" i="46" s="1"/>
  <c r="B10" i="46"/>
  <c r="B8" i="46"/>
  <c r="C34" i="28"/>
  <c r="D34" i="28"/>
  <c r="B34" i="28"/>
  <c r="C30" i="28"/>
  <c r="D30" i="28"/>
  <c r="B30" i="28"/>
  <c r="C26" i="28"/>
  <c r="B26" i="28"/>
  <c r="C21" i="28"/>
  <c r="D21" i="28"/>
  <c r="B21" i="28"/>
  <c r="C16" i="28"/>
  <c r="B16" i="28"/>
  <c r="C11" i="28"/>
  <c r="D11" i="28"/>
  <c r="B11" i="28"/>
  <c r="AO30" i="28"/>
  <c r="AL30" i="28"/>
  <c r="AO34" i="28"/>
  <c r="AL34" i="28"/>
  <c r="AL26" i="28"/>
  <c r="AO26" i="28"/>
  <c r="AO16" i="28"/>
  <c r="AI22" i="28"/>
  <c r="AI26" i="28" s="1"/>
  <c r="AI20" i="28"/>
  <c r="AI19" i="28"/>
  <c r="AI18" i="28"/>
  <c r="AI17" i="28"/>
  <c r="AI8" i="28"/>
  <c r="AI9" i="28"/>
  <c r="AI10" i="28"/>
  <c r="AI7" i="28"/>
  <c r="C30" i="45"/>
  <c r="D30" i="45"/>
  <c r="B30" i="45"/>
  <c r="D10" i="45"/>
  <c r="C10" i="45"/>
  <c r="B10" i="45"/>
  <c r="C17" i="45"/>
  <c r="D17" i="45"/>
  <c r="B17" i="45"/>
  <c r="C19" i="45"/>
  <c r="D19" i="45"/>
  <c r="B19" i="45"/>
  <c r="C25" i="45"/>
  <c r="D25" i="45"/>
  <c r="B25" i="45"/>
  <c r="CC30" i="45"/>
  <c r="CC19" i="45"/>
  <c r="BZ19" i="45"/>
  <c r="BZ10" i="45"/>
  <c r="BW17" i="45"/>
  <c r="BW30" i="45"/>
  <c r="BZ30" i="45"/>
  <c r="BW25" i="45"/>
  <c r="BZ25" i="45"/>
  <c r="CC25" i="45"/>
  <c r="BW19" i="45"/>
  <c r="CC17" i="45"/>
  <c r="BZ17" i="45"/>
  <c r="CC10" i="45"/>
  <c r="BW10" i="45"/>
  <c r="AL34" i="27"/>
  <c r="AO34" i="27"/>
  <c r="AO24" i="27"/>
  <c r="AL24" i="27"/>
  <c r="AO16" i="27"/>
  <c r="AL16" i="27"/>
  <c r="AI19" i="27"/>
  <c r="AI18" i="27"/>
  <c r="AI15" i="27"/>
  <c r="AI8" i="27"/>
  <c r="AI9" i="27"/>
  <c r="AI10" i="27"/>
  <c r="AI29" i="27"/>
  <c r="AI30" i="27" s="1"/>
  <c r="AI25" i="27"/>
  <c r="AI28" i="27" s="1"/>
  <c r="AI17" i="27"/>
  <c r="AI12" i="27"/>
  <c r="AI7" i="27"/>
  <c r="AO32" i="34"/>
  <c r="AL32" i="34"/>
  <c r="AO21" i="34"/>
  <c r="AL21" i="34"/>
  <c r="AO12" i="34"/>
  <c r="AL12" i="34"/>
  <c r="AI15" i="34"/>
  <c r="AI14" i="34"/>
  <c r="AI19" i="34"/>
  <c r="AI23" i="34"/>
  <c r="AI28" i="34"/>
  <c r="AI27" i="34"/>
  <c r="AI22" i="34"/>
  <c r="AI18" i="34"/>
  <c r="AI13" i="34"/>
  <c r="AI9" i="34"/>
  <c r="AI10" i="34"/>
  <c r="AI11" i="34"/>
  <c r="AT25" i="40"/>
  <c r="AQ25" i="40"/>
  <c r="AT16" i="40"/>
  <c r="AQ16" i="40"/>
  <c r="AT11" i="40"/>
  <c r="AQ11" i="40"/>
  <c r="AN18" i="40"/>
  <c r="AN13" i="40"/>
  <c r="AN14" i="40"/>
  <c r="AN15" i="40"/>
  <c r="AN8" i="40"/>
  <c r="AN9" i="40"/>
  <c r="AN10" i="40"/>
  <c r="AN7" i="40"/>
  <c r="AN12" i="40"/>
  <c r="AN17" i="40"/>
  <c r="AN21" i="40"/>
  <c r="AN22" i="40" s="1"/>
  <c r="D38" i="44" l="1"/>
  <c r="AQ49" i="44" s="1"/>
  <c r="D36" i="43"/>
  <c r="AQ47" i="43" s="1"/>
  <c r="D35" i="43"/>
  <c r="AQ41" i="43" s="1"/>
  <c r="B35" i="28"/>
  <c r="AI17" i="34"/>
  <c r="F38" i="13"/>
  <c r="E39" i="13"/>
  <c r="C35" i="43"/>
  <c r="AP41" i="43" s="1"/>
  <c r="D36" i="26"/>
  <c r="AZ40" i="26" s="1"/>
  <c r="D34" i="18"/>
  <c r="H31" i="17"/>
  <c r="E31" i="17"/>
  <c r="F36" i="14"/>
  <c r="E36" i="14"/>
  <c r="H36" i="14"/>
  <c r="AP40" i="14" s="1"/>
  <c r="H39" i="13"/>
  <c r="AP49" i="13" s="1"/>
  <c r="H49" i="15"/>
  <c r="AR53" i="15" s="1"/>
  <c r="H40" i="5"/>
  <c r="AS44" i="5" s="1"/>
  <c r="F40" i="5"/>
  <c r="E40" i="5"/>
  <c r="E41" i="42"/>
  <c r="E37" i="38"/>
  <c r="D37" i="44"/>
  <c r="AQ43" i="44" s="1"/>
  <c r="AK11" i="43"/>
  <c r="C35" i="28"/>
  <c r="D35" i="28"/>
  <c r="B31" i="45"/>
  <c r="D31" i="45"/>
  <c r="C31" i="45"/>
  <c r="AI16" i="27"/>
  <c r="AI29" i="34"/>
  <c r="AN20" i="40"/>
  <c r="H38" i="13"/>
  <c r="AP43" i="13" s="1"/>
  <c r="E49" i="15"/>
  <c r="F49" i="15"/>
  <c r="F39" i="13"/>
  <c r="E38" i="13"/>
  <c r="B37" i="44"/>
  <c r="AO43" i="44" s="1"/>
  <c r="C39" i="44"/>
  <c r="AP55" i="44" s="1"/>
  <c r="C37" i="44"/>
  <c r="AP43" i="44" s="1"/>
  <c r="C38" i="44"/>
  <c r="AP49" i="44" s="1"/>
  <c r="AK24" i="44"/>
  <c r="AK30" i="44"/>
  <c r="AK17" i="44"/>
  <c r="AK11" i="44"/>
  <c r="C37" i="43"/>
  <c r="AP53" i="43" s="1"/>
  <c r="B35" i="43"/>
  <c r="AO41" i="43" s="1"/>
  <c r="C36" i="43"/>
  <c r="AP47" i="43" s="1"/>
  <c r="B14" i="46"/>
  <c r="AM18" i="46" s="1"/>
  <c r="D14" i="46"/>
  <c r="AI11" i="28"/>
  <c r="AI21" i="28"/>
  <c r="AI11" i="27"/>
  <c r="AI20" i="27"/>
  <c r="AI12" i="34"/>
  <c r="AI21" i="34"/>
  <c r="AI26" i="34"/>
  <c r="AN11" i="40"/>
  <c r="AN16" i="40"/>
  <c r="AP45" i="44" l="1"/>
  <c r="AP43" i="43"/>
  <c r="AN7" i="21"/>
  <c r="AI29" i="31"/>
  <c r="AI28" i="31"/>
  <c r="AI20" i="31"/>
  <c r="AI19" i="31"/>
  <c r="AI18" i="31"/>
  <c r="AI17" i="31"/>
  <c r="AI14" i="31"/>
  <c r="AI13" i="31"/>
  <c r="AI12" i="31"/>
  <c r="AI8" i="31"/>
  <c r="AI9" i="31"/>
  <c r="AI7" i="31"/>
  <c r="AX25" i="29"/>
  <c r="AX24" i="29"/>
  <c r="AX20" i="29"/>
  <c r="AX19" i="29"/>
  <c r="AX16" i="29"/>
  <c r="AX15" i="29"/>
  <c r="AX12" i="29"/>
  <c r="AX11" i="29"/>
  <c r="AX10" i="29"/>
  <c r="AX8" i="29"/>
  <c r="AX7" i="29"/>
  <c r="AI8" i="25"/>
  <c r="AI9" i="25"/>
  <c r="AI7" i="25"/>
  <c r="B19" i="20"/>
  <c r="B10" i="20"/>
  <c r="AI8" i="20"/>
  <c r="AI10" i="20" s="1"/>
  <c r="AL35" i="11"/>
  <c r="AO35" i="11"/>
  <c r="AO31" i="11"/>
  <c r="AO28" i="11"/>
  <c r="AL28" i="11"/>
  <c r="AO25" i="11"/>
  <c r="AL25" i="11"/>
  <c r="AO16" i="11"/>
  <c r="AL16" i="11"/>
  <c r="AO14" i="11"/>
  <c r="AL14" i="11"/>
  <c r="AO21" i="11"/>
  <c r="AL21" i="11"/>
  <c r="AO8" i="11"/>
  <c r="AL8" i="11"/>
  <c r="AO11" i="11"/>
  <c r="AL11" i="11"/>
  <c r="AI32" i="11"/>
  <c r="AI33" i="11" s="1"/>
  <c r="AI30" i="11"/>
  <c r="AI31" i="11" s="1"/>
  <c r="AI26" i="11"/>
  <c r="AI28" i="11" s="1"/>
  <c r="AI22" i="11"/>
  <c r="AI25" i="11" s="1"/>
  <c r="AI20" i="11"/>
  <c r="AI21" i="11" s="1"/>
  <c r="AI17" i="11"/>
  <c r="AI18" i="11" s="1"/>
  <c r="AI16" i="11"/>
  <c r="AI13" i="11"/>
  <c r="AI12" i="11"/>
  <c r="AI9" i="11"/>
  <c r="AI11" i="11" s="1"/>
  <c r="AI7" i="11"/>
  <c r="AI8" i="11" s="1"/>
  <c r="B28" i="11"/>
  <c r="C25" i="11"/>
  <c r="B25" i="11"/>
  <c r="B16" i="11"/>
  <c r="B11" i="11"/>
  <c r="AI23" i="22"/>
  <c r="C29" i="30"/>
  <c r="D29" i="30"/>
  <c r="B29" i="30"/>
  <c r="C27" i="30"/>
  <c r="D27" i="30"/>
  <c r="C23" i="30"/>
  <c r="D23" i="30"/>
  <c r="C19" i="30"/>
  <c r="D19" i="30"/>
  <c r="C16" i="30"/>
  <c r="D16" i="30"/>
  <c r="B16" i="30"/>
  <c r="D14" i="30"/>
  <c r="AS24" i="30"/>
  <c r="AS22" i="30"/>
  <c r="AS21" i="30"/>
  <c r="AS18" i="30"/>
  <c r="AS17" i="30"/>
  <c r="AS12" i="30"/>
  <c r="AS13" i="30"/>
  <c r="AS11" i="30"/>
  <c r="AS8" i="30"/>
  <c r="AS9" i="30"/>
  <c r="AS7" i="30"/>
  <c r="AO13" i="18"/>
  <c r="AL13" i="18"/>
  <c r="AI14" i="18"/>
  <c r="AI26" i="18"/>
  <c r="AI21" i="18"/>
  <c r="AI22" i="18"/>
  <c r="AI15" i="18"/>
  <c r="AI29" i="18"/>
  <c r="AI30" i="18" s="1"/>
  <c r="AI25" i="18"/>
  <c r="AI20" i="18"/>
  <c r="AI17" i="18"/>
  <c r="AI18" i="18" s="1"/>
  <c r="AI8" i="18"/>
  <c r="AI9" i="18"/>
  <c r="AI7" i="18"/>
  <c r="AI13" i="10"/>
  <c r="AI20" i="10"/>
  <c r="AI24" i="10"/>
  <c r="AI27" i="10"/>
  <c r="AI28" i="10"/>
  <c r="AI31" i="10"/>
  <c r="AI32" i="10"/>
  <c r="AI36" i="10"/>
  <c r="AI35" i="10"/>
  <c r="AI30" i="10"/>
  <c r="AI26" i="10"/>
  <c r="AI23" i="10"/>
  <c r="AI19" i="10"/>
  <c r="AI16" i="10"/>
  <c r="AI18" i="10" s="1"/>
  <c r="AI12" i="10"/>
  <c r="AI9" i="10"/>
  <c r="AI11" i="10" s="1"/>
  <c r="AI29" i="38"/>
  <c r="AI11" i="38"/>
  <c r="AI12" i="38"/>
  <c r="AI36" i="38"/>
  <c r="AI31" i="38"/>
  <c r="AI32" i="38" s="1"/>
  <c r="AI21" i="38"/>
  <c r="AI22" i="38" s="1"/>
  <c r="AI14" i="38"/>
  <c r="AI10" i="38"/>
  <c r="C36" i="38"/>
  <c r="D36" i="38"/>
  <c r="H36" i="38"/>
  <c r="B36" i="38"/>
  <c r="C32" i="38"/>
  <c r="D32" i="38"/>
  <c r="H32" i="38"/>
  <c r="B32" i="38"/>
  <c r="C30" i="38"/>
  <c r="D30" i="38"/>
  <c r="H30" i="38"/>
  <c r="B30" i="38"/>
  <c r="C27" i="38"/>
  <c r="D27" i="38"/>
  <c r="H27" i="38"/>
  <c r="B27" i="38"/>
  <c r="C22" i="38"/>
  <c r="D22" i="38"/>
  <c r="H22" i="38"/>
  <c r="B22" i="38"/>
  <c r="C20" i="38"/>
  <c r="D20" i="38"/>
  <c r="H20" i="38"/>
  <c r="B20" i="38"/>
  <c r="C16" i="38"/>
  <c r="D16" i="38"/>
  <c r="H16" i="38"/>
  <c r="B16" i="38"/>
  <c r="C13" i="38"/>
  <c r="D13" i="38"/>
  <c r="H13" i="38"/>
  <c r="B13" i="38"/>
  <c r="C9" i="38"/>
  <c r="D9" i="38"/>
  <c r="H9" i="38"/>
  <c r="B9" i="38"/>
  <c r="AI27" i="42"/>
  <c r="AI31" i="42"/>
  <c r="AI19" i="42"/>
  <c r="AI20" i="42"/>
  <c r="AI15" i="42"/>
  <c r="AI16" i="42"/>
  <c r="AI34" i="42"/>
  <c r="AI35" i="42" s="1"/>
  <c r="AI30" i="42"/>
  <c r="AI25" i="42"/>
  <c r="AI22" i="42"/>
  <c r="AI23" i="42" s="1"/>
  <c r="AI18" i="42"/>
  <c r="AI14" i="42"/>
  <c r="AI10" i="42"/>
  <c r="AI11" i="42"/>
  <c r="AI13" i="42" s="1"/>
  <c r="C40" i="42"/>
  <c r="D40" i="42"/>
  <c r="H40" i="42"/>
  <c r="AP45" i="42" s="1"/>
  <c r="B40" i="42"/>
  <c r="B35" i="42"/>
  <c r="C33" i="42"/>
  <c r="D33" i="42"/>
  <c r="B33" i="42"/>
  <c r="B29" i="42"/>
  <c r="B21" i="42"/>
  <c r="C23" i="42"/>
  <c r="D23" i="42"/>
  <c r="H23" i="42"/>
  <c r="B23" i="42"/>
  <c r="C21" i="42"/>
  <c r="D21" i="42"/>
  <c r="H21" i="42"/>
  <c r="C17" i="42"/>
  <c r="D17" i="42"/>
  <c r="H17" i="42"/>
  <c r="B17" i="42"/>
  <c r="C13" i="42"/>
  <c r="D13" i="42"/>
  <c r="H13" i="42"/>
  <c r="B13" i="42"/>
  <c r="C9" i="42"/>
  <c r="D9" i="42"/>
  <c r="B9" i="42"/>
  <c r="C30" i="17"/>
  <c r="D30" i="17"/>
  <c r="B30" i="17"/>
  <c r="C26" i="17"/>
  <c r="D26" i="17"/>
  <c r="B26" i="17"/>
  <c r="C22" i="17"/>
  <c r="D22" i="17"/>
  <c r="B22" i="17"/>
  <c r="C18" i="17"/>
  <c r="D18" i="17"/>
  <c r="B18" i="17"/>
  <c r="C13" i="17"/>
  <c r="B13" i="17"/>
  <c r="C9" i="17"/>
  <c r="D9" i="17"/>
  <c r="B9" i="17"/>
  <c r="AK8" i="17"/>
  <c r="AK9" i="17" s="1"/>
  <c r="AK25" i="17"/>
  <c r="AK26" i="17" s="1"/>
  <c r="AK21" i="17"/>
  <c r="AK22" i="17" s="1"/>
  <c r="AK11" i="17"/>
  <c r="AK13" i="17" s="1"/>
  <c r="C32" i="14"/>
  <c r="D32" i="14"/>
  <c r="B32" i="14"/>
  <c r="C30" i="14"/>
  <c r="B30" i="14"/>
  <c r="C26" i="14"/>
  <c r="D26" i="14"/>
  <c r="B26" i="14"/>
  <c r="C21" i="14"/>
  <c r="D21" i="14"/>
  <c r="B21" i="14"/>
  <c r="C19" i="14"/>
  <c r="D19" i="14"/>
  <c r="B19" i="14"/>
  <c r="C15" i="14"/>
  <c r="D15" i="14"/>
  <c r="B15" i="14"/>
  <c r="C11" i="14"/>
  <c r="B11" i="14"/>
  <c r="AI9" i="14"/>
  <c r="AI13" i="14"/>
  <c r="AI14" i="14"/>
  <c r="AI17" i="14"/>
  <c r="AI18" i="14"/>
  <c r="AI24" i="14"/>
  <c r="AI25" i="14"/>
  <c r="AI28" i="14"/>
  <c r="AI29" i="14"/>
  <c r="AI31" i="14"/>
  <c r="AI32" i="14" s="1"/>
  <c r="AI27" i="14"/>
  <c r="AI23" i="14"/>
  <c r="AI20" i="14"/>
  <c r="AI21" i="14" s="1"/>
  <c r="AI16" i="14"/>
  <c r="AI12" i="14"/>
  <c r="AI8" i="14"/>
  <c r="AI7" i="14"/>
  <c r="C37" i="13"/>
  <c r="C33" i="13"/>
  <c r="D33" i="13"/>
  <c r="B33" i="13"/>
  <c r="C30" i="13"/>
  <c r="D30" i="13"/>
  <c r="B30" i="13"/>
  <c r="C26" i="13"/>
  <c r="B26" i="13"/>
  <c r="C20" i="13"/>
  <c r="D20" i="13"/>
  <c r="B20" i="13"/>
  <c r="C15" i="13"/>
  <c r="D15" i="13"/>
  <c r="B15" i="13"/>
  <c r="AI32" i="13"/>
  <c r="AI28" i="13"/>
  <c r="AI25" i="13"/>
  <c r="AI19" i="13"/>
  <c r="AI17" i="13"/>
  <c r="AI31" i="13"/>
  <c r="AI27" i="13"/>
  <c r="AI24" i="13"/>
  <c r="AI22" i="13"/>
  <c r="AI16" i="13"/>
  <c r="AI10" i="13"/>
  <c r="AI15" i="13" s="1"/>
  <c r="AI8" i="13"/>
  <c r="AI7" i="13"/>
  <c r="C39" i="5"/>
  <c r="C36" i="5"/>
  <c r="C23" i="5"/>
  <c r="B15" i="5"/>
  <c r="AL8" i="5"/>
  <c r="AL38" i="5"/>
  <c r="AL37" i="5"/>
  <c r="AL34" i="5"/>
  <c r="AL35" i="5"/>
  <c r="AL33" i="5"/>
  <c r="AL31" i="5"/>
  <c r="AL30" i="5"/>
  <c r="AL25" i="5"/>
  <c r="AL26" i="5" s="1"/>
  <c r="AL20" i="5"/>
  <c r="AL21" i="5"/>
  <c r="AL22" i="5"/>
  <c r="AL19" i="5"/>
  <c r="AL17" i="5"/>
  <c r="AL16" i="5"/>
  <c r="AL14" i="5"/>
  <c r="AL13" i="5"/>
  <c r="AL15" i="5" s="1"/>
  <c r="AL11" i="5"/>
  <c r="AL7" i="5"/>
  <c r="AL10" i="5"/>
  <c r="AK46" i="15"/>
  <c r="AK47" i="15"/>
  <c r="AK45" i="15"/>
  <c r="AK43" i="15"/>
  <c r="AK42" i="15"/>
  <c r="AK41" i="15"/>
  <c r="AK38" i="15"/>
  <c r="AK37" i="15"/>
  <c r="AK39" i="15"/>
  <c r="AK35" i="15"/>
  <c r="AK34" i="15"/>
  <c r="AK33" i="15"/>
  <c r="AK30" i="15"/>
  <c r="AK31" i="15"/>
  <c r="AK29" i="15"/>
  <c r="AK23" i="15"/>
  <c r="AK26" i="15"/>
  <c r="AK24" i="15"/>
  <c r="AK25" i="15"/>
  <c r="AK19" i="15"/>
  <c r="AK21" i="15"/>
  <c r="AK20" i="15"/>
  <c r="AK17" i="15"/>
  <c r="AK16" i="15"/>
  <c r="AK13" i="15"/>
  <c r="AK11" i="15"/>
  <c r="AK8" i="15"/>
  <c r="AK9" i="15"/>
  <c r="AK7" i="15"/>
  <c r="AI29" i="22"/>
  <c r="AI30" i="22"/>
  <c r="AI28" i="22"/>
  <c r="AI24" i="22"/>
  <c r="AI25" i="22"/>
  <c r="AI26" i="22"/>
  <c r="AI14" i="22"/>
  <c r="AI18" i="22" s="1"/>
  <c r="AI11" i="22"/>
  <c r="AI10" i="22"/>
  <c r="AI7" i="22"/>
  <c r="AO35" i="22"/>
  <c r="AL35" i="22"/>
  <c r="AO27" i="22"/>
  <c r="AL27" i="22"/>
  <c r="AO18" i="22"/>
  <c r="AL18" i="22"/>
  <c r="AL13" i="22"/>
  <c r="AO13" i="22"/>
  <c r="AL19" i="20"/>
  <c r="AO19" i="20"/>
  <c r="AO24" i="20"/>
  <c r="AO10" i="20"/>
  <c r="AO14" i="20"/>
  <c r="AL14" i="20"/>
  <c r="AL10" i="20"/>
  <c r="AI20" i="20"/>
  <c r="AI21" i="20" s="1"/>
  <c r="AI11" i="20"/>
  <c r="C19" i="20"/>
  <c r="B28" i="41"/>
  <c r="B20" i="41"/>
  <c r="B17" i="41"/>
  <c r="B14" i="41"/>
  <c r="B10" i="41"/>
  <c r="AI16" i="41"/>
  <c r="AI17" i="41" s="1"/>
  <c r="AI18" i="41"/>
  <c r="AI19" i="41"/>
  <c r="AI21" i="41"/>
  <c r="AI22" i="41" s="1"/>
  <c r="AI12" i="41"/>
  <c r="AI14" i="41" s="1"/>
  <c r="C28" i="24"/>
  <c r="D28" i="24"/>
  <c r="B28" i="24"/>
  <c r="C25" i="24"/>
  <c r="D25" i="24"/>
  <c r="B25" i="24"/>
  <c r="C22" i="24"/>
  <c r="D22" i="24"/>
  <c r="B22" i="24"/>
  <c r="C19" i="24"/>
  <c r="D19" i="24"/>
  <c r="B19" i="24"/>
  <c r="C16" i="24"/>
  <c r="B16" i="24"/>
  <c r="B11" i="24"/>
  <c r="AI8" i="24"/>
  <c r="AI9" i="24"/>
  <c r="AI10" i="24"/>
  <c r="AI12" i="24"/>
  <c r="AI13" i="24"/>
  <c r="AI15" i="24"/>
  <c r="AI17" i="24"/>
  <c r="AI18" i="24"/>
  <c r="AI21" i="24"/>
  <c r="AI22" i="24" s="1"/>
  <c r="AI23" i="24"/>
  <c r="AI24" i="24"/>
  <c r="AI26" i="24"/>
  <c r="AI27" i="24"/>
  <c r="AI31" i="24"/>
  <c r="AI32" i="24" s="1"/>
  <c r="AI7" i="24"/>
  <c r="C34" i="35"/>
  <c r="D34" i="35"/>
  <c r="B34" i="35"/>
  <c r="D28" i="35"/>
  <c r="B28" i="35"/>
  <c r="C22" i="35"/>
  <c r="D22" i="35"/>
  <c r="B22" i="35"/>
  <c r="C17" i="35"/>
  <c r="D17" i="35"/>
  <c r="B17" i="35"/>
  <c r="C11" i="35"/>
  <c r="D11" i="35"/>
  <c r="B11" i="35"/>
  <c r="AI8" i="35"/>
  <c r="AI34" i="35"/>
  <c r="AI9" i="35"/>
  <c r="AI10" i="35"/>
  <c r="AI12" i="35"/>
  <c r="AI13" i="35"/>
  <c r="AI14" i="35"/>
  <c r="AI15" i="35"/>
  <c r="AI16" i="35"/>
  <c r="AI18" i="35"/>
  <c r="AI19" i="35"/>
  <c r="AI20" i="35"/>
  <c r="AI21" i="35"/>
  <c r="AI24" i="35"/>
  <c r="AI25" i="35"/>
  <c r="AI26" i="35"/>
  <c r="AI27" i="35"/>
  <c r="AI7" i="35"/>
  <c r="AZ31" i="26"/>
  <c r="AZ26" i="26"/>
  <c r="AZ27" i="26"/>
  <c r="AZ28" i="26"/>
  <c r="AZ25" i="26"/>
  <c r="AZ23" i="26"/>
  <c r="AZ21" i="26"/>
  <c r="AZ18" i="26"/>
  <c r="AZ17" i="26"/>
  <c r="AZ12" i="26"/>
  <c r="AZ13" i="26"/>
  <c r="AZ14" i="26"/>
  <c r="AZ11" i="26"/>
  <c r="AZ8" i="26"/>
  <c r="AZ9" i="26"/>
  <c r="AZ7" i="26"/>
  <c r="AN8" i="21"/>
  <c r="AN10" i="21"/>
  <c r="AN11" i="21"/>
  <c r="AN12" i="21"/>
  <c r="AI19" i="25"/>
  <c r="AI22" i="25"/>
  <c r="AI21" i="25"/>
  <c r="AI27" i="25"/>
  <c r="AI18" i="25"/>
  <c r="AI16" i="25"/>
  <c r="AI15" i="25"/>
  <c r="AI12" i="25"/>
  <c r="AI13" i="25"/>
  <c r="AI11" i="25"/>
  <c r="AO31" i="25"/>
  <c r="AL31" i="25"/>
  <c r="C35" i="26"/>
  <c r="E35" i="26"/>
  <c r="H35" i="26"/>
  <c r="B35" i="26"/>
  <c r="C31" i="26"/>
  <c r="E31" i="26"/>
  <c r="H31" i="26"/>
  <c r="B31" i="26"/>
  <c r="C29" i="26"/>
  <c r="E29" i="26"/>
  <c r="H29" i="26"/>
  <c r="B29" i="26"/>
  <c r="C24" i="26"/>
  <c r="E24" i="26"/>
  <c r="H24" i="26"/>
  <c r="B24" i="26"/>
  <c r="C19" i="26"/>
  <c r="E19" i="26"/>
  <c r="H19" i="26"/>
  <c r="B19" i="26"/>
  <c r="C15" i="26"/>
  <c r="E15" i="26"/>
  <c r="H15" i="26"/>
  <c r="B15" i="26"/>
  <c r="C10" i="26"/>
  <c r="E10" i="26"/>
  <c r="H10" i="26"/>
  <c r="B10" i="26"/>
  <c r="BF35" i="26"/>
  <c r="BC35" i="26"/>
  <c r="BC24" i="26"/>
  <c r="BF24" i="26"/>
  <c r="BF19" i="26"/>
  <c r="BC19" i="26"/>
  <c r="AT40" i="21"/>
  <c r="AQ40" i="21"/>
  <c r="AN37" i="21"/>
  <c r="AT31" i="21"/>
  <c r="AQ31" i="21"/>
  <c r="AN31" i="21"/>
  <c r="AN23" i="21"/>
  <c r="AQ23" i="21"/>
  <c r="AQ17" i="21"/>
  <c r="AT37" i="21"/>
  <c r="AQ37" i="21"/>
  <c r="B23" i="21"/>
  <c r="B31" i="21"/>
  <c r="B37" i="21"/>
  <c r="B12" i="5"/>
  <c r="B9" i="5"/>
  <c r="D35" i="35" l="1"/>
  <c r="AO41" i="35" s="1"/>
  <c r="D37" i="35"/>
  <c r="AO53" i="35" s="1"/>
  <c r="D36" i="35"/>
  <c r="AO47" i="35" s="1"/>
  <c r="C37" i="35"/>
  <c r="AN53" i="35" s="1"/>
  <c r="C36" i="35"/>
  <c r="AN47" i="35" s="1"/>
  <c r="C35" i="35"/>
  <c r="AN41" i="35" s="1"/>
  <c r="C33" i="24"/>
  <c r="AN37" i="24" s="1"/>
  <c r="AL36" i="5"/>
  <c r="AL23" i="5"/>
  <c r="D38" i="13"/>
  <c r="AO43" i="13" s="1"/>
  <c r="AI21" i="10"/>
  <c r="AI27" i="31"/>
  <c r="B35" i="35"/>
  <c r="AI19" i="24"/>
  <c r="C25" i="20"/>
  <c r="AN29" i="20" s="1"/>
  <c r="B25" i="20"/>
  <c r="AM29" i="20" s="1"/>
  <c r="AI24" i="18"/>
  <c r="AI14" i="10"/>
  <c r="AI27" i="38"/>
  <c r="AI22" i="31"/>
  <c r="AX26" i="29"/>
  <c r="AX9" i="29"/>
  <c r="AX21" i="29"/>
  <c r="AX14" i="29"/>
  <c r="AX17" i="29"/>
  <c r="AI10" i="25"/>
  <c r="AI14" i="25"/>
  <c r="AI17" i="35"/>
  <c r="AI16" i="24"/>
  <c r="AI27" i="22"/>
  <c r="AI34" i="10"/>
  <c r="AI29" i="10"/>
  <c r="AI37" i="10"/>
  <c r="AI10" i="18"/>
  <c r="AI28" i="18"/>
  <c r="AI16" i="18"/>
  <c r="AI25" i="10"/>
  <c r="AI30" i="38"/>
  <c r="AI13" i="38"/>
  <c r="AI16" i="38"/>
  <c r="AI33" i="42"/>
  <c r="AI29" i="42"/>
  <c r="AI21" i="42"/>
  <c r="B31" i="17"/>
  <c r="AO35" i="17" s="1"/>
  <c r="AI20" i="13"/>
  <c r="B38" i="13"/>
  <c r="AM43" i="13" s="1"/>
  <c r="D39" i="13"/>
  <c r="AO49" i="13" s="1"/>
  <c r="AK14" i="15"/>
  <c r="AL18" i="5"/>
  <c r="AI14" i="11"/>
  <c r="AN17" i="21"/>
  <c r="AI30" i="31"/>
  <c r="AI16" i="31"/>
  <c r="AI11" i="31"/>
  <c r="AZ19" i="26"/>
  <c r="AZ15" i="26"/>
  <c r="AI23" i="25"/>
  <c r="AI20" i="25"/>
  <c r="AI22" i="35"/>
  <c r="AI11" i="35"/>
  <c r="B33" i="24"/>
  <c r="AM37" i="24" s="1"/>
  <c r="D33" i="24"/>
  <c r="AO37" i="24" s="1"/>
  <c r="AI28" i="24"/>
  <c r="AI25" i="24"/>
  <c r="AI11" i="24"/>
  <c r="AI20" i="41"/>
  <c r="AI31" i="22"/>
  <c r="AS10" i="30"/>
  <c r="B39" i="13"/>
  <c r="AM49" i="13" s="1"/>
  <c r="AI30" i="14"/>
  <c r="AI20" i="38"/>
  <c r="AI17" i="42"/>
  <c r="AI11" i="14"/>
  <c r="AI15" i="14"/>
  <c r="AI19" i="14"/>
  <c r="AI26" i="14"/>
  <c r="AI33" i="13"/>
  <c r="AI9" i="13"/>
  <c r="AI23" i="13"/>
  <c r="AI26" i="13"/>
  <c r="AI30" i="13"/>
  <c r="AK32" i="15"/>
  <c r="AK48" i="15"/>
  <c r="AK36" i="15"/>
  <c r="AK44" i="15"/>
  <c r="AL39" i="5"/>
  <c r="AL32" i="5"/>
  <c r="AL12" i="5"/>
  <c r="AL9" i="5"/>
  <c r="AK40" i="15"/>
  <c r="AK18" i="15"/>
  <c r="AK10" i="15"/>
  <c r="AK27" i="15"/>
  <c r="AK22" i="15"/>
  <c r="AZ10" i="26"/>
  <c r="AI13" i="22"/>
  <c r="AZ29" i="26"/>
  <c r="AZ24" i="26"/>
  <c r="AI17" i="25"/>
  <c r="B41" i="21"/>
  <c r="AQ45" i="21" s="1"/>
  <c r="D41" i="21"/>
  <c r="AS45" i="21" s="1"/>
  <c r="C41" i="21"/>
  <c r="AR45" i="21" s="1"/>
  <c r="AO18" i="46"/>
  <c r="B18" i="22"/>
  <c r="B36" i="43"/>
  <c r="AO47" i="43" s="1"/>
  <c r="AP49" i="43" s="1"/>
  <c r="D37" i="43"/>
  <c r="AQ53" i="43" s="1"/>
  <c r="H36" i="26"/>
  <c r="BA40" i="26" s="1"/>
  <c r="B36" i="5"/>
  <c r="H29" i="42"/>
  <c r="H33" i="42"/>
  <c r="H35" i="42"/>
  <c r="D35" i="42"/>
  <c r="C35" i="42"/>
  <c r="D29" i="42"/>
  <c r="C29" i="42"/>
  <c r="C16" i="27"/>
  <c r="B16" i="27"/>
  <c r="B11" i="27"/>
  <c r="D11" i="27"/>
  <c r="D31" i="22"/>
  <c r="C31" i="22"/>
  <c r="C27" i="22"/>
  <c r="D27" i="22"/>
  <c r="C9" i="5"/>
  <c r="C14" i="15"/>
  <c r="D48" i="15"/>
  <c r="C44" i="15"/>
  <c r="D40" i="15"/>
  <c r="C40" i="15"/>
  <c r="B40" i="15"/>
  <c r="C36" i="15"/>
  <c r="B36" i="15"/>
  <c r="B32" i="15"/>
  <c r="C32" i="15"/>
  <c r="D32" i="15"/>
  <c r="D27" i="15"/>
  <c r="C22" i="15"/>
  <c r="B22" i="15"/>
  <c r="D18" i="15"/>
  <c r="C18" i="15"/>
  <c r="B18" i="15"/>
  <c r="B14" i="15"/>
  <c r="C10" i="15"/>
  <c r="B10" i="15"/>
  <c r="AO33" i="41"/>
  <c r="B22" i="41"/>
  <c r="B29" i="41" s="1"/>
  <c r="AM33" i="41" s="1"/>
  <c r="C30" i="29"/>
  <c r="C26" i="29"/>
  <c r="B26" i="29"/>
  <c r="D21" i="29"/>
  <c r="C21" i="29"/>
  <c r="B21" i="29"/>
  <c r="C17" i="29"/>
  <c r="B17" i="29"/>
  <c r="C14" i="29"/>
  <c r="B14" i="29"/>
  <c r="C9" i="29"/>
  <c r="B9" i="29"/>
  <c r="AN39" i="28"/>
  <c r="AO39" i="28"/>
  <c r="B20" i="40"/>
  <c r="B16" i="40"/>
  <c r="B27" i="30"/>
  <c r="B23" i="30"/>
  <c r="B19" i="30"/>
  <c r="C14" i="30"/>
  <c r="B14" i="30"/>
  <c r="B48" i="15"/>
  <c r="C48" i="15"/>
  <c r="B44" i="15"/>
  <c r="D10" i="15"/>
  <c r="D14" i="15"/>
  <c r="D22" i="15"/>
  <c r="C27" i="15"/>
  <c r="B27" i="15"/>
  <c r="B36" i="35"/>
  <c r="AM47" i="35" s="1"/>
  <c r="B29" i="34"/>
  <c r="B26" i="34"/>
  <c r="B21" i="34"/>
  <c r="B17" i="34"/>
  <c r="AO38" i="18"/>
  <c r="B11" i="31"/>
  <c r="D33" i="31"/>
  <c r="C33" i="31"/>
  <c r="B33" i="31"/>
  <c r="C30" i="31"/>
  <c r="D22" i="31"/>
  <c r="C22" i="31"/>
  <c r="B22" i="31"/>
  <c r="D16" i="31"/>
  <c r="C16" i="31"/>
  <c r="B16" i="31"/>
  <c r="D11" i="31"/>
  <c r="C11" i="31"/>
  <c r="B20" i="27"/>
  <c r="B24" i="27"/>
  <c r="C24" i="27"/>
  <c r="C34" i="27"/>
  <c r="D30" i="27"/>
  <c r="D28" i="27"/>
  <c r="C28" i="27"/>
  <c r="B28" i="27"/>
  <c r="B34" i="27"/>
  <c r="D34" i="27"/>
  <c r="C30" i="27"/>
  <c r="B30" i="27"/>
  <c r="D24" i="27"/>
  <c r="D20" i="27"/>
  <c r="C20" i="27"/>
  <c r="C11" i="27"/>
  <c r="B31" i="22"/>
  <c r="B27" i="22"/>
  <c r="C18" i="22"/>
  <c r="AO29" i="20"/>
  <c r="C34" i="10"/>
  <c r="D34" i="10"/>
  <c r="B34" i="10"/>
  <c r="C11" i="10"/>
  <c r="D11" i="10"/>
  <c r="D14" i="10"/>
  <c r="B14" i="10"/>
  <c r="C18" i="10"/>
  <c r="D18" i="10"/>
  <c r="B18" i="10"/>
  <c r="C21" i="10"/>
  <c r="D21" i="10"/>
  <c r="B21" i="10"/>
  <c r="D39" i="10"/>
  <c r="C39" i="10"/>
  <c r="B39" i="10"/>
  <c r="D37" i="10"/>
  <c r="C37" i="10"/>
  <c r="B37" i="10"/>
  <c r="D29" i="10"/>
  <c r="C29" i="10"/>
  <c r="B29" i="10"/>
  <c r="D25" i="10"/>
  <c r="C25" i="10"/>
  <c r="B25" i="10"/>
  <c r="C14" i="10"/>
  <c r="D35" i="14"/>
  <c r="D36" i="14" s="1"/>
  <c r="C35" i="14"/>
  <c r="C36" i="14" s="1"/>
  <c r="B35" i="14"/>
  <c r="B36" i="14" s="1"/>
  <c r="C9" i="13"/>
  <c r="C39" i="13" s="1"/>
  <c r="AN49" i="13" s="1"/>
  <c r="AO15" i="13"/>
  <c r="AL15" i="13"/>
  <c r="B31" i="11"/>
  <c r="B14" i="11"/>
  <c r="B8" i="11"/>
  <c r="C31" i="11"/>
  <c r="C28" i="11"/>
  <c r="C16" i="11"/>
  <c r="C14" i="11"/>
  <c r="C11" i="11"/>
  <c r="C8" i="11"/>
  <c r="D31" i="11"/>
  <c r="C32" i="5"/>
  <c r="B32" i="5"/>
  <c r="C29" i="5"/>
  <c r="B29" i="5"/>
  <c r="C26" i="5"/>
  <c r="B26" i="5"/>
  <c r="D40" i="5"/>
  <c r="AR44" i="5" s="1"/>
  <c r="C18" i="5"/>
  <c r="B18" i="5"/>
  <c r="C12" i="5"/>
  <c r="C15" i="5"/>
  <c r="CB35" i="45"/>
  <c r="CC35" i="45"/>
  <c r="AR47" i="21" l="1"/>
  <c r="AN49" i="35"/>
  <c r="AN39" i="24"/>
  <c r="AN31" i="20"/>
  <c r="AN51" i="13"/>
  <c r="C38" i="13"/>
  <c r="AN43" i="13" s="1"/>
  <c r="AN45" i="13" s="1"/>
  <c r="C35" i="27"/>
  <c r="AN39" i="27" s="1"/>
  <c r="B36" i="22"/>
  <c r="AM40" i="22" s="1"/>
  <c r="B33" i="30"/>
  <c r="AW37" i="30" s="1"/>
  <c r="B38" i="44"/>
  <c r="AO49" i="44" s="1"/>
  <c r="AP51" i="44" s="1"/>
  <c r="B39" i="44"/>
  <c r="AO55" i="44" s="1"/>
  <c r="AP57" i="44" s="1"/>
  <c r="AM39" i="28"/>
  <c r="AN41" i="28" s="1"/>
  <c r="CA35" i="45"/>
  <c r="CB37" i="45" s="1"/>
  <c r="B35" i="27"/>
  <c r="AM39" i="27" s="1"/>
  <c r="D35" i="27"/>
  <c r="AO39" i="27" s="1"/>
  <c r="B33" i="34"/>
  <c r="AM37" i="34" s="1"/>
  <c r="D33" i="34"/>
  <c r="AO37" i="34" s="1"/>
  <c r="C33" i="34"/>
  <c r="AN37" i="34" s="1"/>
  <c r="D26" i="40"/>
  <c r="AT30" i="40" s="1"/>
  <c r="B26" i="40"/>
  <c r="AR30" i="40" s="1"/>
  <c r="C26" i="40"/>
  <c r="AS30" i="40" s="1"/>
  <c r="D34" i="31"/>
  <c r="AN38" i="31" s="1"/>
  <c r="B34" i="31"/>
  <c r="AL38" i="31" s="1"/>
  <c r="C34" i="31"/>
  <c r="AM38" i="31" s="1"/>
  <c r="B31" i="29"/>
  <c r="BB35" i="29" s="1"/>
  <c r="C31" i="29"/>
  <c r="BC35" i="29" s="1"/>
  <c r="D31" i="29"/>
  <c r="BD35" i="29" s="1"/>
  <c r="C36" i="22"/>
  <c r="AN40" i="22" s="1"/>
  <c r="D36" i="22"/>
  <c r="AO40" i="22" s="1"/>
  <c r="B36" i="11"/>
  <c r="AM40" i="11" s="1"/>
  <c r="D36" i="11"/>
  <c r="AO40" i="11" s="1"/>
  <c r="C36" i="11"/>
  <c r="AN40" i="11" s="1"/>
  <c r="D33" i="30"/>
  <c r="AY37" i="30" s="1"/>
  <c r="C33" i="30"/>
  <c r="AX37" i="30" s="1"/>
  <c r="C34" i="18"/>
  <c r="AN38" i="18" s="1"/>
  <c r="B34" i="18"/>
  <c r="AM38" i="18" s="1"/>
  <c r="AN40" i="18" s="1"/>
  <c r="D40" i="10"/>
  <c r="AO44" i="10" s="1"/>
  <c r="B40" i="10"/>
  <c r="AM44" i="10" s="1"/>
  <c r="C40" i="10"/>
  <c r="AN44" i="10" s="1"/>
  <c r="C37" i="38"/>
  <c r="AN41" i="38" s="1"/>
  <c r="B37" i="38"/>
  <c r="AM41" i="38" s="1"/>
  <c r="H37" i="38"/>
  <c r="AP41" i="38" s="1"/>
  <c r="D37" i="38"/>
  <c r="AO41" i="38" s="1"/>
  <c r="B41" i="42"/>
  <c r="AM45" i="42" s="1"/>
  <c r="D41" i="42"/>
  <c r="AO45" i="42" s="1"/>
  <c r="H41" i="42"/>
  <c r="C41" i="42"/>
  <c r="AN45" i="42" s="1"/>
  <c r="C31" i="17"/>
  <c r="AP35" i="17" s="1"/>
  <c r="D31" i="17"/>
  <c r="AQ35" i="17" s="1"/>
  <c r="AN40" i="14"/>
  <c r="AM40" i="14"/>
  <c r="AO40" i="14"/>
  <c r="C49" i="15"/>
  <c r="AP53" i="15" s="1"/>
  <c r="D49" i="15"/>
  <c r="AQ53" i="15" s="1"/>
  <c r="B49" i="15"/>
  <c r="AO53" i="15" s="1"/>
  <c r="B40" i="5"/>
  <c r="AP44" i="5" s="1"/>
  <c r="AQ46" i="5" s="1"/>
  <c r="C29" i="41"/>
  <c r="AN33" i="41" s="1"/>
  <c r="AN35" i="41" s="1"/>
  <c r="B37" i="35"/>
  <c r="C32" i="25"/>
  <c r="AN36" i="25" s="1"/>
  <c r="B32" i="25"/>
  <c r="AM36" i="25" s="1"/>
  <c r="E36" i="26"/>
  <c r="B36" i="26"/>
  <c r="AX40" i="26" s="1"/>
  <c r="C36" i="26"/>
  <c r="AY40" i="26" s="1"/>
  <c r="C40" i="5"/>
  <c r="AQ44" i="5" s="1"/>
  <c r="AN18" i="46"/>
  <c r="AN20" i="46" s="1"/>
  <c r="B37" i="43"/>
  <c r="AO53" i="43" s="1"/>
  <c r="AP55" i="43" s="1"/>
  <c r="AN41" i="27" l="1"/>
  <c r="AN39" i="34"/>
  <c r="AS32" i="40"/>
  <c r="AM40" i="31"/>
  <c r="BC37" i="29"/>
  <c r="AY42" i="26"/>
  <c r="AN38" i="25"/>
  <c r="AM53" i="35"/>
  <c r="AN55" i="35" s="1"/>
  <c r="AM41" i="35"/>
  <c r="AN43" i="35" s="1"/>
  <c r="AN42" i="22"/>
  <c r="AP55" i="15"/>
  <c r="AN47" i="42"/>
  <c r="AN42" i="11"/>
  <c r="AX39" i="30"/>
  <c r="AN46" i="10"/>
  <c r="AN43" i="38"/>
  <c r="AP37" i="17"/>
  <c r="AN42" i="14"/>
</calcChain>
</file>

<file path=xl/sharedStrings.xml><?xml version="1.0" encoding="utf-8"?>
<sst xmlns="http://schemas.openxmlformats.org/spreadsheetml/2006/main" count="6961" uniqueCount="1819">
  <si>
    <t>Offre de formation 2025-2026</t>
  </si>
  <si>
    <t xml:space="preserve">Parcours
</t>
  </si>
  <si>
    <t>NB étu</t>
  </si>
  <si>
    <t>MASTERS 2</t>
  </si>
  <si>
    <t xml:space="preserve">Mention
</t>
  </si>
  <si>
    <t>MASTERS 1</t>
  </si>
  <si>
    <t>LICENCE 3</t>
  </si>
  <si>
    <t>Resp
de Filière</t>
  </si>
  <si>
    <t>Resp
Admin</t>
  </si>
  <si>
    <t>Responsable de Mention</t>
  </si>
  <si>
    <t>Economie-Gestion</t>
  </si>
  <si>
    <t>Gestion</t>
  </si>
  <si>
    <t>FI-86-L3.G</t>
  </si>
  <si>
    <t>GOUDOU 
Eric</t>
  </si>
  <si>
    <t>AMBLARD 
Marie</t>
  </si>
  <si>
    <t>FAD-86-L3.G</t>
  </si>
  <si>
    <t>BELDJERD 
Sofian</t>
  </si>
  <si>
    <t>LESPE 
Nadine</t>
  </si>
  <si>
    <t>Finance</t>
  </si>
  <si>
    <t>FAD.A-86-M1.F</t>
  </si>
  <si>
    <t>FERAL 
Bruno</t>
  </si>
  <si>
    <t>VINCENT 
Jean</t>
  </si>
  <si>
    <t>Finance et Ingénierie Financière</t>
  </si>
  <si>
    <t>FAD.A-86-M2.FIF</t>
  </si>
  <si>
    <t>SFEZ 
Flora</t>
  </si>
  <si>
    <t>FI-86-M1.F</t>
  </si>
  <si>
    <t>FI.A-86-M2.FIF</t>
  </si>
  <si>
    <t>Gestion Fiscale</t>
  </si>
  <si>
    <t>FI-86-M2.GF</t>
  </si>
  <si>
    <t xml:space="preserve">BOUAKED 
Abdella </t>
  </si>
  <si>
    <t>CONTIVAL 
Céline</t>
  </si>
  <si>
    <t>Comptabilité Contrôle Audit</t>
  </si>
  <si>
    <t>FI-86-L3.CCA</t>
  </si>
  <si>
    <t xml:space="preserve">LORIN 
Muriel </t>
  </si>
  <si>
    <t>FI-86-M1.CCA</t>
  </si>
  <si>
    <t>HIKMI 
Ahmed</t>
  </si>
  <si>
    <t>FI-86-M2.CCA</t>
  </si>
  <si>
    <t>Contrôle de Gestion et Audit organisationnel</t>
  </si>
  <si>
    <t>FI-86-M1.CGAO</t>
  </si>
  <si>
    <t>Contrôle de Gestion et Audit Organisationnel</t>
  </si>
  <si>
    <t>FI.A-86-M2.CGAO</t>
  </si>
  <si>
    <t>DREVETON 
Benjamin</t>
  </si>
  <si>
    <t>ARLOT 
Nadège</t>
  </si>
  <si>
    <t>Management et Commerce International</t>
  </si>
  <si>
    <t>International Management (anglais)</t>
  </si>
  <si>
    <t>FI-86-M2.IM</t>
  </si>
  <si>
    <t>ZHANG  
Boqi</t>
  </si>
  <si>
    <t>JAMALI-GUTH 
Wafaa</t>
  </si>
  <si>
    <t>Management International des projets Touristiques</t>
  </si>
  <si>
    <r>
      <t>FI-86-M2.</t>
    </r>
    <r>
      <rPr>
        <strike/>
        <sz val="12"/>
        <color rgb="FF0070C0"/>
        <rFont val="Calibri Light"/>
        <family val="2"/>
        <scheme val="major"/>
      </rPr>
      <t>mip</t>
    </r>
    <r>
      <rPr>
        <sz val="12"/>
        <color rgb="FF0070C0"/>
        <rFont val="Calibri Light"/>
        <family val="2"/>
        <scheme val="major"/>
      </rPr>
      <t>Tourisme</t>
    </r>
  </si>
  <si>
    <t xml:space="preserve">DAFFEUR 
Nawal </t>
  </si>
  <si>
    <t>ANDRIEU 
Antoine</t>
  </si>
  <si>
    <t xml:space="preserve">Management International </t>
  </si>
  <si>
    <t>FAD.A-86-M2.MI</t>
  </si>
  <si>
    <t xml:space="preserve">TITALOM HAPPI 
Jean-PAUL </t>
  </si>
  <si>
    <t>PASQUIER 
Cèline</t>
  </si>
  <si>
    <t>FI-86-M1.ICM</t>
  </si>
  <si>
    <t xml:space="preserve">HERNANDEZ 
Haydee </t>
  </si>
  <si>
    <t xml:space="preserve">Commerce International </t>
  </si>
  <si>
    <t>FI-86-M2.CI</t>
  </si>
  <si>
    <t>FAD.A-86-M1.MCI</t>
  </si>
  <si>
    <t xml:space="preserve"> VINCENT 
Jean</t>
  </si>
  <si>
    <t>FAD.A-86-M2.CI</t>
  </si>
  <si>
    <t>FI.A-16-M1.MCIS</t>
  </si>
  <si>
    <t>Commerce International des Spiritieux</t>
  </si>
  <si>
    <t>FI.A-16-M2.CIS</t>
  </si>
  <si>
    <t>Markting Vente
(Poitiers, Niort, Angoulême)</t>
  </si>
  <si>
    <t>FI-86-M1.MV</t>
  </si>
  <si>
    <t xml:space="preserve">RANCHOUX 
Charlotte </t>
  </si>
  <si>
    <t>SOULARD 
Anais</t>
  </si>
  <si>
    <t>Marketing et Stratégies des Marques</t>
  </si>
  <si>
    <t>FI-86-M2.MSM</t>
  </si>
  <si>
    <t>LE ROUX 
André</t>
  </si>
  <si>
    <t>FAD-86-M2.MSM</t>
  </si>
  <si>
    <t>MOUILLOT 
Philippe</t>
  </si>
  <si>
    <t>FI.A-79-M1.MV</t>
  </si>
  <si>
    <t xml:space="preserve">DUCHAMP 
Thierry </t>
  </si>
  <si>
    <t>NEVO 
Pauline</t>
  </si>
  <si>
    <t xml:space="preserve">Management des Projets Marketing </t>
  </si>
  <si>
    <t>FI.A-79-M2.MPM</t>
  </si>
  <si>
    <t xml:space="preserve">FREDY-PLANCHOT 
Agnès </t>
  </si>
  <si>
    <t>FI-16-M1.MV</t>
  </si>
  <si>
    <t xml:space="preserve">RAMPNOUX 
Olivier </t>
  </si>
  <si>
    <t>Digital Youth Marketing</t>
  </si>
  <si>
    <t>FI-16-M2.DYM</t>
  </si>
  <si>
    <t xml:space="preserve">DE LA VILLE 
Inès </t>
  </si>
  <si>
    <t>?</t>
  </si>
  <si>
    <t>Communication des Organisations</t>
  </si>
  <si>
    <t>FI-86-M1.CO</t>
  </si>
  <si>
    <t>COVILLE 
Marion</t>
  </si>
  <si>
    <t>BELLEZZA Nadejda</t>
  </si>
  <si>
    <t xml:space="preserve">Stratégie Numérique de Communication </t>
  </si>
  <si>
    <t>FI.A-86-M2.SNC</t>
  </si>
  <si>
    <t>VETEL
Bruno</t>
  </si>
  <si>
    <t>BELLEZZA 
Nadejda</t>
  </si>
  <si>
    <t>Intelligence Economique</t>
  </si>
  <si>
    <t>FI.A-86-M1.IE</t>
  </si>
  <si>
    <t xml:space="preserve">KRUPICKA 
Anne </t>
  </si>
  <si>
    <t>FI.A-86-M2.IE</t>
  </si>
  <si>
    <t xml:space="preserve">MARCON 
Christian </t>
  </si>
  <si>
    <t>FAD-86-M2.IE</t>
  </si>
  <si>
    <t xml:space="preserve">MOINET 
Nicolas </t>
  </si>
  <si>
    <t>Gestion des Ressources Humaines</t>
  </si>
  <si>
    <t>FI-86-M1.GRH</t>
  </si>
  <si>
    <t>REYES 
Grégory</t>
  </si>
  <si>
    <t>FI.A-86-M2.GRH</t>
  </si>
  <si>
    <t>BELLINI 
Stephane</t>
  </si>
  <si>
    <t>FAD-86-M2.GRH</t>
  </si>
  <si>
    <t>MAWADIA 
Anass</t>
  </si>
  <si>
    <t>FC-86-M2.GRH</t>
  </si>
  <si>
    <t>GAUTIER 
Arnaud</t>
  </si>
  <si>
    <t>ROUSSEAU 
Julie</t>
  </si>
  <si>
    <t>Management et Administration des Entreprises</t>
  </si>
  <si>
    <t>FI.A-86-M2.MAE</t>
  </si>
  <si>
    <t>FAD-86-M2.MAE</t>
  </si>
  <si>
    <t xml:space="preserve">PRECHOUX
 Véronique </t>
  </si>
  <si>
    <t>FC-86-M2.MAE</t>
  </si>
  <si>
    <t>LAVAL 
Florence</t>
  </si>
  <si>
    <t>FI-86-M2.Recherche et études</t>
  </si>
  <si>
    <t>STENGER 
Thomas</t>
  </si>
  <si>
    <t>DU Pilotage des Organisations Publiques</t>
  </si>
  <si>
    <t>FC-86-DU POP</t>
  </si>
  <si>
    <t>VIOLLET 
Bastien</t>
  </si>
  <si>
    <t>DOCTORAT</t>
  </si>
  <si>
    <t>Légende :</t>
  </si>
  <si>
    <t>Sciences de 
Gestion</t>
  </si>
  <si>
    <t>Doc-86-G</t>
  </si>
  <si>
    <r>
      <rPr>
        <b/>
        <sz val="12"/>
        <rFont val="Calibri"/>
        <family val="2"/>
        <scheme val="minor"/>
      </rPr>
      <t>FI :</t>
    </r>
    <r>
      <rPr>
        <b/>
        <sz val="12"/>
        <color rgb="FFC00000"/>
        <rFont val="Calibri"/>
        <family val="2"/>
        <scheme val="minor"/>
      </rPr>
      <t xml:space="preserve"> F</t>
    </r>
    <r>
      <rPr>
        <sz val="12"/>
        <color theme="1"/>
        <rFont val="Calibri"/>
        <family val="2"/>
        <scheme val="minor"/>
      </rPr>
      <t xml:space="preserve">ormation </t>
    </r>
    <r>
      <rPr>
        <b/>
        <sz val="12"/>
        <color rgb="FFC00000"/>
        <rFont val="Calibri"/>
        <family val="2"/>
        <scheme val="minor"/>
      </rPr>
      <t>I</t>
    </r>
    <r>
      <rPr>
        <sz val="12"/>
        <color theme="1"/>
        <rFont val="Calibri"/>
        <family val="2"/>
        <scheme val="minor"/>
      </rPr>
      <t>nitiale</t>
    </r>
  </si>
  <si>
    <t>Management du Sport</t>
  </si>
  <si>
    <t>Doc-86-MS</t>
  </si>
  <si>
    <r>
      <rPr>
        <b/>
        <sz val="12"/>
        <rFont val="Calibri"/>
        <family val="2"/>
        <scheme val="minor"/>
      </rPr>
      <t>FI.A :</t>
    </r>
    <r>
      <rPr>
        <b/>
        <sz val="12"/>
        <color rgb="FFC00000"/>
        <rFont val="Calibri"/>
        <family val="2"/>
        <scheme val="minor"/>
      </rPr>
      <t xml:space="preserve"> F</t>
    </r>
    <r>
      <rPr>
        <sz val="12"/>
        <color theme="1"/>
        <rFont val="Calibri"/>
        <family val="2"/>
        <scheme val="minor"/>
      </rPr>
      <t xml:space="preserve">ormation </t>
    </r>
    <r>
      <rPr>
        <b/>
        <sz val="12"/>
        <color rgb="FFC00000"/>
        <rFont val="Calibri"/>
        <family val="2"/>
        <scheme val="minor"/>
      </rPr>
      <t>I</t>
    </r>
    <r>
      <rPr>
        <sz val="12"/>
        <color theme="1"/>
        <rFont val="Calibri"/>
        <family val="2"/>
        <scheme val="minor"/>
      </rPr>
      <t>nitiale.</t>
    </r>
    <r>
      <rPr>
        <b/>
        <i/>
        <sz val="12"/>
        <color rgb="FFC00000"/>
        <rFont val="Calibri"/>
        <family val="2"/>
        <scheme val="minor"/>
      </rPr>
      <t>A</t>
    </r>
    <r>
      <rPr>
        <i/>
        <sz val="12"/>
        <color theme="1"/>
        <rFont val="Calibri"/>
        <family val="2"/>
        <scheme val="minor"/>
      </rPr>
      <t>lternance</t>
    </r>
  </si>
  <si>
    <t>Sciences de l'Information 
et de la Communication</t>
  </si>
  <si>
    <t>Doc-86-IC</t>
  </si>
  <si>
    <r>
      <rPr>
        <b/>
        <sz val="12"/>
        <rFont val="Calibri"/>
        <family val="2"/>
        <scheme val="minor"/>
      </rPr>
      <t xml:space="preserve">FC : </t>
    </r>
    <r>
      <rPr>
        <b/>
        <sz val="12"/>
        <color rgb="FFC00000"/>
        <rFont val="Calibri"/>
        <family val="2"/>
        <scheme val="minor"/>
      </rPr>
      <t>F</t>
    </r>
    <r>
      <rPr>
        <sz val="12"/>
        <color theme="1"/>
        <rFont val="Calibri"/>
        <family val="2"/>
        <scheme val="minor"/>
      </rPr>
      <t xml:space="preserve">ormation </t>
    </r>
    <r>
      <rPr>
        <b/>
        <sz val="12"/>
        <color rgb="FFC00000"/>
        <rFont val="Calibri"/>
        <family val="2"/>
        <scheme val="minor"/>
      </rPr>
      <t>C</t>
    </r>
    <r>
      <rPr>
        <sz val="12"/>
        <color theme="1"/>
        <rFont val="Calibri"/>
        <family val="2"/>
        <scheme val="minor"/>
      </rPr>
      <t>ontinue</t>
    </r>
  </si>
  <si>
    <r>
      <rPr>
        <b/>
        <sz val="12"/>
        <rFont val="Calibri"/>
        <family val="2"/>
        <scheme val="minor"/>
      </rPr>
      <t>FC.A :</t>
    </r>
    <r>
      <rPr>
        <b/>
        <sz val="12"/>
        <color rgb="FFC00000"/>
        <rFont val="Calibri"/>
        <family val="2"/>
        <scheme val="minor"/>
      </rPr>
      <t xml:space="preserve"> F</t>
    </r>
    <r>
      <rPr>
        <sz val="12"/>
        <color theme="1"/>
        <rFont val="Calibri"/>
        <family val="2"/>
        <scheme val="minor"/>
      </rPr>
      <t>ormation</t>
    </r>
    <r>
      <rPr>
        <b/>
        <sz val="12"/>
        <color theme="1"/>
        <rFont val="Calibri"/>
        <family val="2"/>
        <scheme val="minor"/>
      </rPr>
      <t xml:space="preserve"> </t>
    </r>
    <r>
      <rPr>
        <b/>
        <sz val="12"/>
        <color rgb="FFC00000"/>
        <rFont val="Calibri"/>
        <family val="2"/>
        <scheme val="minor"/>
      </rPr>
      <t>C</t>
    </r>
    <r>
      <rPr>
        <sz val="12"/>
        <color theme="1"/>
        <rFont val="Calibri"/>
        <family val="2"/>
        <scheme val="minor"/>
      </rPr>
      <t>ontinue.</t>
    </r>
    <r>
      <rPr>
        <b/>
        <i/>
        <sz val="12"/>
        <color rgb="FFC00000"/>
        <rFont val="Calibri"/>
        <family val="2"/>
        <scheme val="minor"/>
      </rPr>
      <t>A</t>
    </r>
    <r>
      <rPr>
        <i/>
        <sz val="12"/>
        <color theme="1"/>
        <rFont val="Calibri"/>
        <family val="2"/>
        <scheme val="minor"/>
      </rPr>
      <t>lternance</t>
    </r>
  </si>
  <si>
    <r>
      <rPr>
        <b/>
        <sz val="12"/>
        <rFont val="Calibri"/>
        <family val="2"/>
        <scheme val="minor"/>
      </rPr>
      <t>FAD :</t>
    </r>
    <r>
      <rPr>
        <b/>
        <sz val="12"/>
        <color rgb="FFC00000"/>
        <rFont val="Calibri"/>
        <family val="2"/>
        <scheme val="minor"/>
      </rPr>
      <t xml:space="preserve"> F</t>
    </r>
    <r>
      <rPr>
        <sz val="12"/>
        <color theme="1"/>
        <rFont val="Calibri"/>
        <family val="2"/>
        <scheme val="minor"/>
      </rPr>
      <t xml:space="preserve">ormation </t>
    </r>
    <r>
      <rPr>
        <b/>
        <sz val="12"/>
        <color rgb="FFC00000"/>
        <rFont val="Calibri"/>
        <family val="2"/>
        <scheme val="minor"/>
      </rPr>
      <t>A D</t>
    </r>
    <r>
      <rPr>
        <sz val="12"/>
        <color theme="1"/>
        <rFont val="Calibri"/>
        <family val="2"/>
        <scheme val="minor"/>
      </rPr>
      <t>istance</t>
    </r>
  </si>
  <si>
    <r>
      <rPr>
        <b/>
        <sz val="12"/>
        <rFont val="Calibri"/>
        <family val="2"/>
        <scheme val="minor"/>
      </rPr>
      <t>FAD.A :</t>
    </r>
    <r>
      <rPr>
        <b/>
        <sz val="12"/>
        <color rgb="FFC00000"/>
        <rFont val="Calibri"/>
        <family val="2"/>
        <scheme val="minor"/>
      </rPr>
      <t xml:space="preserve"> F</t>
    </r>
    <r>
      <rPr>
        <sz val="12"/>
        <color theme="1"/>
        <rFont val="Calibri"/>
        <family val="2"/>
        <scheme val="minor"/>
      </rPr>
      <t xml:space="preserve">ormation </t>
    </r>
    <r>
      <rPr>
        <b/>
        <sz val="12"/>
        <color rgb="FFC00000"/>
        <rFont val="Calibri"/>
        <family val="2"/>
        <scheme val="minor"/>
      </rPr>
      <t>A D</t>
    </r>
    <r>
      <rPr>
        <sz val="12"/>
        <color theme="1"/>
        <rFont val="Calibri"/>
        <family val="2"/>
        <scheme val="minor"/>
      </rPr>
      <t>istance</t>
    </r>
    <r>
      <rPr>
        <i/>
        <sz val="12"/>
        <color rgb="FFC00000"/>
        <rFont val="Calibri"/>
        <family val="2"/>
        <scheme val="minor"/>
      </rPr>
      <t>.</t>
    </r>
    <r>
      <rPr>
        <b/>
        <i/>
        <sz val="12"/>
        <color rgb="FFC00000"/>
        <rFont val="Calibri"/>
        <family val="2"/>
        <scheme val="minor"/>
      </rPr>
      <t>A</t>
    </r>
    <r>
      <rPr>
        <i/>
        <sz val="12"/>
        <color theme="1"/>
        <rFont val="Calibri"/>
        <family val="2"/>
        <scheme val="minor"/>
      </rPr>
      <t>lternance</t>
    </r>
  </si>
  <si>
    <t>Licence 3                 
Comptabilite Controle Audit</t>
  </si>
  <si>
    <t>Mutualisation CM et TD</t>
  </si>
  <si>
    <t>Année universitaire</t>
  </si>
  <si>
    <t>Mutualisation TD</t>
  </si>
  <si>
    <t>2025-2026</t>
  </si>
  <si>
    <t>G3EG42</t>
  </si>
  <si>
    <t xml:space="preserve">Modalités de Contrôle des Connaissances </t>
  </si>
  <si>
    <t>Mutualisation CM</t>
  </si>
  <si>
    <t>Unités d'enseignement</t>
  </si>
  <si>
    <t>PPD</t>
  </si>
  <si>
    <t>Matières</t>
  </si>
  <si>
    <t>Enseignant / Intervenant
1</t>
  </si>
  <si>
    <t>Enseignant / Intervenant 
2</t>
  </si>
  <si>
    <t>Enseignant / Intervenant 
3</t>
  </si>
  <si>
    <t>Enseignant / Intervenant 
4</t>
  </si>
  <si>
    <t>Nb notes attendues</t>
  </si>
  <si>
    <t>Contrôles Continus</t>
  </si>
  <si>
    <t>Examens Session 1</t>
  </si>
  <si>
    <t>Examens Session 2</t>
  </si>
  <si>
    <t xml:space="preserve">Vérif 
</t>
  </si>
  <si>
    <t>Vérif 
PPD</t>
  </si>
  <si>
    <t>CM</t>
  </si>
  <si>
    <t>TD</t>
  </si>
  <si>
    <t>P-SJP</t>
  </si>
  <si>
    <t xml:space="preserve">P-Proj </t>
  </si>
  <si>
    <t>P-CI-TD</t>
  </si>
  <si>
    <t>PEAP</t>
  </si>
  <si>
    <t>Nbre
 grpe</t>
  </si>
  <si>
    <t>NOM</t>
  </si>
  <si>
    <t>Prénom</t>
  </si>
  <si>
    <t>PPD
TD</t>
  </si>
  <si>
    <t xml:space="preserve">
PEAP</t>
  </si>
  <si>
    <t>Nature et nombre d'épreuves</t>
  </si>
  <si>
    <t>Coef.</t>
  </si>
  <si>
    <t>Nature</t>
  </si>
  <si>
    <t>Durée</t>
  </si>
  <si>
    <t xml:space="preserve">
HCM</t>
  </si>
  <si>
    <t xml:space="preserve">
HTD</t>
  </si>
  <si>
    <t>SEMESTRE 5 - 30 ECTS</t>
  </si>
  <si>
    <t>UE 1 Produire des informations comptables</t>
  </si>
  <si>
    <t>Introduction à l'audit</t>
  </si>
  <si>
    <t>Bournel</t>
  </si>
  <si>
    <t>Benjamin</t>
  </si>
  <si>
    <t>ET</t>
  </si>
  <si>
    <t>Comptabilité approfondie</t>
  </si>
  <si>
    <t>Razananarivo</t>
  </si>
  <si>
    <t>Rouva</t>
  </si>
  <si>
    <t>6 ECTS – Coef. 2</t>
  </si>
  <si>
    <t> </t>
  </si>
  <si>
    <t xml:space="preserve">UE 2 Analyser les informations comptables </t>
  </si>
  <si>
    <t>Analyse financière</t>
  </si>
  <si>
    <t>Chauvineau</t>
  </si>
  <si>
    <t>Corinne</t>
  </si>
  <si>
    <t>2_1</t>
  </si>
  <si>
    <t>R</t>
  </si>
  <si>
    <t>Analyse des couts</t>
  </si>
  <si>
    <t>Brethes</t>
  </si>
  <si>
    <t>Katia</t>
  </si>
  <si>
    <t xml:space="preserve">UE 3 Comprendre les enjeux juridiques de l'entreprise </t>
  </si>
  <si>
    <t>Droit des contrats</t>
  </si>
  <si>
    <t>Lorin</t>
  </si>
  <si>
    <t>Muriel</t>
  </si>
  <si>
    <t xml:space="preserve">Droit des sociétés </t>
  </si>
  <si>
    <t>Ziar</t>
  </si>
  <si>
    <t>Mohamed</t>
  </si>
  <si>
    <t>2_2</t>
  </si>
  <si>
    <t xml:space="preserve">UE 4  Comprendre les enjeux fiscaux et sociaux de l'entreprise </t>
  </si>
  <si>
    <t>Droit du travail</t>
  </si>
  <si>
    <t xml:space="preserve">Mayoux </t>
  </si>
  <si>
    <t>Sébastien</t>
  </si>
  <si>
    <t>Droit fiscal</t>
  </si>
  <si>
    <t>Bouaked</t>
  </si>
  <si>
    <t>Abdellah</t>
  </si>
  <si>
    <t xml:space="preserve">ET </t>
  </si>
  <si>
    <t xml:space="preserve">UE 5 Se professionnaliser </t>
  </si>
  <si>
    <t>Atelier bureautique</t>
  </si>
  <si>
    <t>Degardin</t>
  </si>
  <si>
    <t>Yannick</t>
  </si>
  <si>
    <t>Hieronimus</t>
  </si>
  <si>
    <t>Cyrille</t>
  </si>
  <si>
    <t>P (PIX)</t>
  </si>
  <si>
    <t>Atelier organisation et stratégie</t>
  </si>
  <si>
    <t>Laval</t>
  </si>
  <si>
    <t>Florence</t>
  </si>
  <si>
    <t>P</t>
  </si>
  <si>
    <t>Préparation à la mobilité et recherche de stage</t>
  </si>
  <si>
    <t>Delaunay</t>
  </si>
  <si>
    <t>Kim</t>
  </si>
  <si>
    <t>Vailly</t>
  </si>
  <si>
    <t>Lucie</t>
  </si>
  <si>
    <t>1_1</t>
  </si>
  <si>
    <t>PE</t>
  </si>
  <si>
    <t>EO</t>
  </si>
  <si>
    <t>Simulation</t>
  </si>
  <si>
    <t>SEMESTRE 6 - 30 ECTS</t>
  </si>
  <si>
    <t xml:space="preserve">UE 1 Produire des informations comptables </t>
  </si>
  <si>
    <t xml:space="preserve">Comptabilité des sociétés </t>
  </si>
  <si>
    <t>UE 2 Analyser les informations comptables</t>
  </si>
  <si>
    <t>Gestion stratégique des coûts</t>
  </si>
  <si>
    <t>Politique financière</t>
  </si>
  <si>
    <t xml:space="preserve">Annaoui </t>
  </si>
  <si>
    <t>Ilias</t>
  </si>
  <si>
    <t>Droit de la sécurité sociale</t>
  </si>
  <si>
    <t xml:space="preserve">Droit des sociétés et autres groupements </t>
  </si>
  <si>
    <t>UE 4 Se professionnaliser</t>
  </si>
  <si>
    <t>Répondre aux obligations déclaratives en matière fiscale</t>
  </si>
  <si>
    <t>Didier</t>
  </si>
  <si>
    <t>Lauraline</t>
  </si>
  <si>
    <t>Répondre aux obligations déclaratives en matière sociale</t>
  </si>
  <si>
    <t xml:space="preserve">Atelier formalités du droit des sociétés </t>
  </si>
  <si>
    <t>Riguet</t>
  </si>
  <si>
    <t>Marie Pierre</t>
  </si>
  <si>
    <t>UE 5 Internationaliser son expérience</t>
  </si>
  <si>
    <t xml:space="preserve">Préparation à la mobilité </t>
  </si>
  <si>
    <t>Stage linguistique et rapport</t>
  </si>
  <si>
    <t>1_1_1</t>
  </si>
  <si>
    <t>MS</t>
  </si>
  <si>
    <t xml:space="preserve"> EO</t>
  </si>
  <si>
    <t>TOTAL HEURES</t>
  </si>
  <si>
    <t xml:space="preserve">RESPONSABLE : </t>
  </si>
  <si>
    <t>MAQUETTE</t>
  </si>
  <si>
    <r>
      <rPr>
        <b/>
        <sz val="12"/>
        <color theme="1"/>
        <rFont val="Calibri"/>
        <family val="2"/>
        <scheme val="minor"/>
      </rPr>
      <t>P-SJP :</t>
    </r>
    <r>
      <rPr>
        <sz val="12"/>
        <color theme="1"/>
        <rFont val="Calibri"/>
        <family val="2"/>
        <scheme val="minor"/>
      </rPr>
      <t xml:space="preserve"> </t>
    </r>
    <r>
      <rPr>
        <sz val="12"/>
        <color rgb="FFC00000"/>
        <rFont val="Calibri"/>
        <family val="2"/>
        <scheme val="minor"/>
      </rPr>
      <t>S</t>
    </r>
    <r>
      <rPr>
        <sz val="12"/>
        <color theme="1"/>
        <rFont val="Calibri"/>
        <family val="2"/>
        <scheme val="minor"/>
      </rPr>
      <t xml:space="preserve">imulation et </t>
    </r>
    <r>
      <rPr>
        <b/>
        <sz val="12"/>
        <color rgb="FFC00000"/>
        <rFont val="Calibri"/>
        <family val="2"/>
        <scheme val="minor"/>
      </rPr>
      <t>J</t>
    </r>
    <r>
      <rPr>
        <sz val="12"/>
        <color theme="1"/>
        <rFont val="Calibri"/>
        <family val="2"/>
        <scheme val="minor"/>
      </rPr>
      <t xml:space="preserve">eu </t>
    </r>
    <r>
      <rPr>
        <b/>
        <sz val="12"/>
        <color rgb="FFC00000"/>
        <rFont val="Calibri"/>
        <family val="2"/>
        <scheme val="minor"/>
      </rPr>
      <t>P</t>
    </r>
    <r>
      <rPr>
        <sz val="12"/>
        <color theme="1"/>
        <rFont val="Calibri"/>
        <family val="2"/>
        <scheme val="minor"/>
      </rPr>
      <t>édagogique</t>
    </r>
  </si>
  <si>
    <r>
      <rPr>
        <b/>
        <sz val="12"/>
        <color theme="1"/>
        <rFont val="Calibri"/>
        <family val="2"/>
      </rPr>
      <t xml:space="preserve">EO : </t>
    </r>
    <r>
      <rPr>
        <b/>
        <sz val="12"/>
        <color theme="5" tint="-0.249977111117893"/>
        <rFont val="Calibri"/>
        <family val="2"/>
      </rPr>
      <t>E</t>
    </r>
    <r>
      <rPr>
        <sz val="12"/>
        <color theme="1"/>
        <rFont val="Calibri"/>
        <family val="2"/>
      </rPr>
      <t xml:space="preserve">preuve </t>
    </r>
    <r>
      <rPr>
        <b/>
        <sz val="12"/>
        <color theme="5" tint="-0.249977111117893"/>
        <rFont val="Calibri"/>
        <family val="2"/>
      </rPr>
      <t>O</t>
    </r>
    <r>
      <rPr>
        <sz val="12"/>
        <color theme="1"/>
        <rFont val="Calibri"/>
        <family val="2"/>
      </rPr>
      <t>rale</t>
    </r>
  </si>
  <si>
    <t>Muriel LORIN</t>
  </si>
  <si>
    <t>H. CM</t>
  </si>
  <si>
    <t>H. TD</t>
  </si>
  <si>
    <t>H. PPD</t>
  </si>
  <si>
    <t>H.PEAP</t>
  </si>
  <si>
    <r>
      <rPr>
        <b/>
        <sz val="12"/>
        <color theme="1"/>
        <rFont val="Calibri"/>
        <family val="2"/>
        <scheme val="minor"/>
      </rPr>
      <t>P-Proj  :</t>
    </r>
    <r>
      <rPr>
        <b/>
        <sz val="12"/>
        <color theme="5" tint="-0.249977111117893"/>
        <rFont val="Calibri"/>
        <family val="2"/>
        <scheme val="minor"/>
      </rPr>
      <t xml:space="preserve"> P</t>
    </r>
    <r>
      <rPr>
        <sz val="12"/>
        <color theme="1"/>
        <rFont val="Calibri"/>
        <family val="2"/>
        <scheme val="minor"/>
      </rPr>
      <t xml:space="preserve">édagogie </t>
    </r>
    <r>
      <rPr>
        <b/>
        <sz val="12"/>
        <color theme="5" tint="-0.249977111117893"/>
        <rFont val="Calibri"/>
        <family val="2"/>
        <scheme val="minor"/>
      </rPr>
      <t>P</t>
    </r>
    <r>
      <rPr>
        <sz val="12"/>
        <color theme="1"/>
        <rFont val="Calibri"/>
        <family val="2"/>
        <scheme val="minor"/>
      </rPr>
      <t>ar</t>
    </r>
    <r>
      <rPr>
        <sz val="12"/>
        <color theme="5" tint="-0.249977111117893"/>
        <rFont val="Calibri"/>
        <family val="2"/>
        <scheme val="minor"/>
      </rPr>
      <t xml:space="preserve"> </t>
    </r>
    <r>
      <rPr>
        <b/>
        <sz val="12"/>
        <color theme="5" tint="-0.249977111117893"/>
        <rFont val="Calibri"/>
        <family val="2"/>
        <scheme val="minor"/>
      </rPr>
      <t>P</t>
    </r>
    <r>
      <rPr>
        <sz val="12"/>
        <color theme="1"/>
        <rFont val="Calibri"/>
        <family val="2"/>
        <scheme val="minor"/>
      </rPr>
      <t>rojet</t>
    </r>
  </si>
  <si>
    <r>
      <rPr>
        <b/>
        <sz val="12"/>
        <color theme="1"/>
        <rFont val="Calibri"/>
        <family val="2"/>
      </rPr>
      <t xml:space="preserve">ET :  </t>
    </r>
    <r>
      <rPr>
        <b/>
        <sz val="12"/>
        <color theme="5" tint="-0.249977111117893"/>
        <rFont val="Calibri"/>
        <family val="2"/>
      </rPr>
      <t>E</t>
    </r>
    <r>
      <rPr>
        <sz val="12"/>
        <color theme="1"/>
        <rFont val="Calibri"/>
        <family val="2"/>
      </rPr>
      <t xml:space="preserve">crit sur </t>
    </r>
    <r>
      <rPr>
        <b/>
        <sz val="12"/>
        <color theme="5" tint="-0.249977111117893"/>
        <rFont val="Calibri"/>
        <family val="2"/>
      </rPr>
      <t>T</t>
    </r>
    <r>
      <rPr>
        <sz val="12"/>
        <color theme="1"/>
        <rFont val="Calibri"/>
        <family val="2"/>
      </rPr>
      <t>able</t>
    </r>
  </si>
  <si>
    <t>SOUS TOTAL :</t>
  </si>
  <si>
    <r>
      <rPr>
        <b/>
        <sz val="12"/>
        <color theme="1"/>
        <rFont val="Calibri"/>
        <family val="2"/>
        <scheme val="minor"/>
      </rPr>
      <t xml:space="preserve">PEAP : </t>
    </r>
    <r>
      <rPr>
        <b/>
        <sz val="12"/>
        <color theme="5" tint="-0.249977111117893"/>
        <rFont val="Calibri"/>
        <family val="2"/>
        <scheme val="minor"/>
      </rPr>
      <t>P</t>
    </r>
    <r>
      <rPr>
        <sz val="12"/>
        <color theme="1"/>
        <rFont val="Calibri"/>
        <family val="2"/>
        <scheme val="minor"/>
      </rPr>
      <t xml:space="preserve">articipation à des </t>
    </r>
    <r>
      <rPr>
        <b/>
        <sz val="12"/>
        <color theme="5" tint="-0.249977111117893"/>
        <rFont val="Calibri"/>
        <family val="2"/>
        <scheme val="minor"/>
      </rPr>
      <t>E</t>
    </r>
    <r>
      <rPr>
        <sz val="12"/>
        <color theme="1"/>
        <rFont val="Calibri"/>
        <family val="2"/>
        <scheme val="minor"/>
      </rPr>
      <t>vènements</t>
    </r>
    <r>
      <rPr>
        <sz val="12"/>
        <color theme="5" tint="-0.249977111117893"/>
        <rFont val="Calibri"/>
        <family val="2"/>
        <scheme val="minor"/>
      </rPr>
      <t xml:space="preserve"> </t>
    </r>
    <r>
      <rPr>
        <b/>
        <sz val="12"/>
        <color theme="5" tint="-0.249977111117893"/>
        <rFont val="Calibri"/>
        <family val="2"/>
        <scheme val="minor"/>
      </rPr>
      <t>A</t>
    </r>
    <r>
      <rPr>
        <sz val="12"/>
        <color theme="1"/>
        <rFont val="Calibri"/>
        <family val="2"/>
        <scheme val="minor"/>
      </rPr>
      <t xml:space="preserve">cadémiques ou </t>
    </r>
    <r>
      <rPr>
        <b/>
        <sz val="12"/>
        <color theme="5" tint="-0.249977111117893"/>
        <rFont val="Calibri"/>
        <family val="2"/>
        <scheme val="minor"/>
      </rPr>
      <t>P</t>
    </r>
    <r>
      <rPr>
        <sz val="12"/>
        <color theme="1"/>
        <rFont val="Calibri"/>
        <family val="2"/>
        <scheme val="minor"/>
      </rPr>
      <t>rofessionnels</t>
    </r>
  </si>
  <si>
    <r>
      <rPr>
        <b/>
        <sz val="12"/>
        <color theme="1"/>
        <rFont val="Calibri"/>
        <family val="2"/>
      </rPr>
      <t xml:space="preserve">M :  </t>
    </r>
    <r>
      <rPr>
        <b/>
        <sz val="12"/>
        <color theme="5" tint="-0.249977111117893"/>
        <rFont val="Calibri"/>
        <family val="2"/>
      </rPr>
      <t>M</t>
    </r>
    <r>
      <rPr>
        <sz val="12"/>
        <color theme="1"/>
        <rFont val="Calibri"/>
        <family val="2"/>
      </rPr>
      <t>émoire sans soutenance</t>
    </r>
  </si>
  <si>
    <t>Gestionnaire :</t>
  </si>
  <si>
    <t>H. TOT</t>
  </si>
  <si>
    <r>
      <t xml:space="preserve">S-SSV : </t>
    </r>
    <r>
      <rPr>
        <b/>
        <sz val="12"/>
        <color theme="5" tint="-0.249977111117893"/>
        <rFont val="Calibri"/>
        <family val="2"/>
        <scheme val="minor"/>
      </rPr>
      <t>S</t>
    </r>
    <r>
      <rPr>
        <sz val="12"/>
        <color theme="1"/>
        <rFont val="Calibri"/>
        <family val="2"/>
        <scheme val="minor"/>
      </rPr>
      <t xml:space="preserve">tage </t>
    </r>
    <r>
      <rPr>
        <b/>
        <sz val="12"/>
        <color theme="5" tint="-0.249977111117893"/>
        <rFont val="Calibri"/>
        <family val="2"/>
        <scheme val="minor"/>
      </rPr>
      <t>S</t>
    </r>
    <r>
      <rPr>
        <sz val="12"/>
        <color theme="1"/>
        <rFont val="Calibri"/>
        <family val="2"/>
        <scheme val="minor"/>
      </rPr>
      <t xml:space="preserve">ans </t>
    </r>
    <r>
      <rPr>
        <b/>
        <sz val="12"/>
        <color theme="5" tint="-0.249977111117893"/>
        <rFont val="Calibri"/>
        <family val="2"/>
        <scheme val="minor"/>
      </rPr>
      <t>V</t>
    </r>
    <r>
      <rPr>
        <sz val="12"/>
        <color theme="1"/>
        <rFont val="Calibri"/>
        <family val="2"/>
        <scheme val="minor"/>
      </rPr>
      <t>isite</t>
    </r>
  </si>
  <si>
    <r>
      <rPr>
        <b/>
        <sz val="12"/>
        <color theme="1"/>
        <rFont val="Calibri"/>
        <family val="2"/>
      </rPr>
      <t xml:space="preserve">MS : </t>
    </r>
    <r>
      <rPr>
        <b/>
        <sz val="12"/>
        <color theme="5" tint="-0.249977111117893"/>
        <rFont val="Calibri"/>
        <family val="2"/>
      </rPr>
      <t>M</t>
    </r>
    <r>
      <rPr>
        <sz val="12"/>
        <color theme="1"/>
        <rFont val="Calibri"/>
        <family val="2"/>
      </rPr>
      <t xml:space="preserve">émoire avec </t>
    </r>
    <r>
      <rPr>
        <b/>
        <sz val="12"/>
        <color theme="5" tint="-0.249977111117893"/>
        <rFont val="Calibri"/>
        <family val="2"/>
      </rPr>
      <t>S</t>
    </r>
    <r>
      <rPr>
        <sz val="12"/>
        <color theme="1"/>
        <rFont val="Calibri"/>
        <family val="2"/>
      </rPr>
      <t>outenance</t>
    </r>
  </si>
  <si>
    <t>Céline CONTIVAL</t>
  </si>
  <si>
    <r>
      <t xml:space="preserve">S-SAV : </t>
    </r>
    <r>
      <rPr>
        <b/>
        <sz val="12"/>
        <color theme="5" tint="-0.249977111117893"/>
        <rFont val="Calibri"/>
        <family val="2"/>
        <scheme val="minor"/>
      </rPr>
      <t>S</t>
    </r>
    <r>
      <rPr>
        <sz val="12"/>
        <color theme="1"/>
        <rFont val="Calibri"/>
        <family val="2"/>
        <scheme val="minor"/>
      </rPr>
      <t>tage</t>
    </r>
    <r>
      <rPr>
        <b/>
        <sz val="12"/>
        <color theme="5" tint="-0.249977111117893"/>
        <rFont val="Calibri"/>
        <family val="2"/>
        <scheme val="minor"/>
      </rPr>
      <t xml:space="preserve"> A</t>
    </r>
    <r>
      <rPr>
        <sz val="12"/>
        <color theme="1"/>
        <rFont val="Calibri"/>
        <family val="2"/>
        <scheme val="minor"/>
      </rPr>
      <t xml:space="preserve">vec </t>
    </r>
    <r>
      <rPr>
        <b/>
        <sz val="12"/>
        <color theme="5" tint="-0.249977111117893"/>
        <rFont val="Calibri"/>
        <family val="2"/>
        <scheme val="minor"/>
      </rPr>
      <t>V</t>
    </r>
    <r>
      <rPr>
        <sz val="12"/>
        <color theme="1"/>
        <rFont val="Calibri"/>
        <family val="2"/>
        <scheme val="minor"/>
      </rPr>
      <t>isite</t>
    </r>
  </si>
  <si>
    <r>
      <rPr>
        <b/>
        <sz val="12"/>
        <color theme="1"/>
        <rFont val="Calibri"/>
        <family val="2"/>
      </rPr>
      <t xml:space="preserve">P : </t>
    </r>
    <r>
      <rPr>
        <b/>
        <sz val="12"/>
        <color theme="5" tint="-0.249977111117893"/>
        <rFont val="Calibri"/>
        <family val="2"/>
      </rPr>
      <t xml:space="preserve">  P</t>
    </r>
    <r>
      <rPr>
        <sz val="12"/>
        <color theme="1"/>
        <rFont val="Calibri"/>
        <family val="2"/>
      </rPr>
      <t>roduction technique</t>
    </r>
  </si>
  <si>
    <r>
      <t>P-CI-TD :</t>
    </r>
    <r>
      <rPr>
        <sz val="12"/>
        <color theme="1"/>
        <rFont val="Calibri"/>
        <family val="2"/>
        <scheme val="minor"/>
      </rPr>
      <t xml:space="preserve"> </t>
    </r>
    <r>
      <rPr>
        <b/>
        <sz val="12"/>
        <color theme="5" tint="-0.249977111117893"/>
        <rFont val="Calibri"/>
        <family val="2"/>
        <scheme val="minor"/>
      </rPr>
      <t>C</t>
    </r>
    <r>
      <rPr>
        <sz val="12"/>
        <color theme="1"/>
        <rFont val="Calibri"/>
        <family val="2"/>
        <scheme val="minor"/>
      </rPr>
      <t xml:space="preserve">lasse </t>
    </r>
    <r>
      <rPr>
        <b/>
        <sz val="12"/>
        <color theme="5" tint="-0.249977111117893"/>
        <rFont val="Calibri"/>
        <family val="2"/>
        <scheme val="minor"/>
      </rPr>
      <t>I</t>
    </r>
    <r>
      <rPr>
        <sz val="12"/>
        <color theme="1"/>
        <rFont val="Calibri"/>
        <family val="2"/>
        <scheme val="minor"/>
      </rPr>
      <t xml:space="preserve">nversée </t>
    </r>
    <r>
      <rPr>
        <b/>
        <sz val="12"/>
        <color theme="5" tint="-0.249977111117893"/>
        <rFont val="Calibri"/>
        <family val="2"/>
        <scheme val="minor"/>
      </rPr>
      <t>TD</t>
    </r>
  </si>
  <si>
    <r>
      <rPr>
        <b/>
        <sz val="12"/>
        <color theme="1"/>
        <rFont val="Calibri"/>
        <family val="2"/>
      </rPr>
      <t>PE :</t>
    </r>
    <r>
      <rPr>
        <b/>
        <sz val="12"/>
        <color theme="6"/>
        <rFont val="Calibri"/>
        <family val="2"/>
      </rPr>
      <t xml:space="preserve"> </t>
    </r>
    <r>
      <rPr>
        <b/>
        <sz val="12"/>
        <color theme="5" tint="-0.249977111117893"/>
        <rFont val="Calibri"/>
        <family val="2"/>
      </rPr>
      <t>P</t>
    </r>
    <r>
      <rPr>
        <sz val="12"/>
        <color theme="1"/>
        <rFont val="Calibri"/>
        <family val="2"/>
      </rPr>
      <t xml:space="preserve">roduction </t>
    </r>
    <r>
      <rPr>
        <b/>
        <sz val="12"/>
        <color theme="5" tint="-0.249977111117893"/>
        <rFont val="Calibri"/>
        <family val="2"/>
      </rPr>
      <t>E</t>
    </r>
    <r>
      <rPr>
        <sz val="12"/>
        <color theme="1"/>
        <rFont val="Calibri"/>
        <family val="2"/>
      </rPr>
      <t>crite</t>
    </r>
  </si>
  <si>
    <r>
      <t xml:space="preserve">P-CI-CM :  </t>
    </r>
    <r>
      <rPr>
        <b/>
        <sz val="12"/>
        <color theme="5" tint="-0.249977111117893"/>
        <rFont val="Calibri"/>
        <family val="2"/>
        <scheme val="minor"/>
      </rPr>
      <t>C</t>
    </r>
    <r>
      <rPr>
        <sz val="12"/>
        <color theme="1"/>
        <rFont val="Calibri"/>
        <family val="2"/>
        <scheme val="minor"/>
      </rPr>
      <t xml:space="preserve">lasse </t>
    </r>
    <r>
      <rPr>
        <b/>
        <sz val="12"/>
        <color theme="5" tint="-0.249977111117893"/>
        <rFont val="Calibri"/>
        <family val="2"/>
        <scheme val="minor"/>
      </rPr>
      <t>I</t>
    </r>
    <r>
      <rPr>
        <sz val="12"/>
        <color theme="1"/>
        <rFont val="Calibri"/>
        <family val="2"/>
        <scheme val="minor"/>
      </rPr>
      <t xml:space="preserve">nversée </t>
    </r>
    <r>
      <rPr>
        <b/>
        <sz val="12"/>
        <color theme="5" tint="-0.249977111117893"/>
        <rFont val="Calibri"/>
        <family val="2"/>
        <scheme val="minor"/>
      </rPr>
      <t>CM</t>
    </r>
  </si>
  <si>
    <r>
      <rPr>
        <b/>
        <sz val="12"/>
        <color theme="1"/>
        <rFont val="Calibri"/>
        <family val="2"/>
      </rPr>
      <t xml:space="preserve">Q :  </t>
    </r>
    <r>
      <rPr>
        <b/>
        <sz val="12"/>
        <color theme="5" tint="-0.249977111117893"/>
        <rFont val="Calibri"/>
        <family val="2"/>
      </rPr>
      <t>Q</t>
    </r>
    <r>
      <rPr>
        <sz val="12"/>
        <color theme="1"/>
        <rFont val="Calibri"/>
        <family val="2"/>
      </rPr>
      <t>uitus présence</t>
    </r>
  </si>
  <si>
    <r>
      <t xml:space="preserve">P-PFA : </t>
    </r>
    <r>
      <rPr>
        <b/>
        <sz val="12"/>
        <color theme="5" tint="-0.249977111117893"/>
        <rFont val="Calibri"/>
        <family val="2"/>
        <scheme val="minor"/>
      </rPr>
      <t>P</t>
    </r>
    <r>
      <rPr>
        <sz val="12"/>
        <color theme="1"/>
        <rFont val="Calibri"/>
        <family val="2"/>
        <scheme val="minor"/>
      </rPr>
      <t>late</t>
    </r>
    <r>
      <rPr>
        <b/>
        <sz val="12"/>
        <color theme="5" tint="-0.249977111117893"/>
        <rFont val="Calibri"/>
        <family val="2"/>
        <scheme val="minor"/>
      </rPr>
      <t>F</t>
    </r>
    <r>
      <rPr>
        <sz val="12"/>
        <color theme="1"/>
        <rFont val="Calibri"/>
        <family val="2"/>
        <scheme val="minor"/>
      </rPr>
      <t xml:space="preserve">orme en </t>
    </r>
    <r>
      <rPr>
        <b/>
        <sz val="12"/>
        <color theme="5" tint="-0.249977111117893"/>
        <rFont val="Calibri"/>
        <family val="2"/>
        <scheme val="minor"/>
      </rPr>
      <t>A</t>
    </r>
    <r>
      <rPr>
        <sz val="12"/>
        <color theme="1"/>
        <rFont val="Calibri"/>
        <family val="2"/>
        <scheme val="minor"/>
      </rPr>
      <t>utonomie</t>
    </r>
  </si>
  <si>
    <r>
      <rPr>
        <b/>
        <sz val="12"/>
        <color theme="1"/>
        <rFont val="Calibri"/>
        <family val="2"/>
      </rPr>
      <t xml:space="preserve">R :   </t>
    </r>
    <r>
      <rPr>
        <b/>
        <sz val="12"/>
        <color theme="5" tint="-0.249977111117893"/>
        <rFont val="Calibri"/>
        <family val="2"/>
      </rPr>
      <t>R</t>
    </r>
    <r>
      <rPr>
        <sz val="12"/>
        <color theme="1"/>
        <rFont val="Calibri"/>
        <family val="2"/>
      </rPr>
      <t>apport écrit sans soutenance</t>
    </r>
  </si>
  <si>
    <r>
      <t xml:space="preserve">P-SIPF : </t>
    </r>
    <r>
      <rPr>
        <b/>
        <sz val="12"/>
        <color theme="5" tint="-0.249977111117893"/>
        <rFont val="Calibri"/>
        <family val="2"/>
        <scheme val="minor"/>
      </rPr>
      <t>S</t>
    </r>
    <r>
      <rPr>
        <sz val="12"/>
        <color theme="1"/>
        <rFont val="Calibri"/>
        <family val="2"/>
        <scheme val="minor"/>
      </rPr>
      <t xml:space="preserve">uivi </t>
    </r>
    <r>
      <rPr>
        <b/>
        <sz val="12"/>
        <color theme="5" tint="-0.249977111117893"/>
        <rFont val="Calibri"/>
        <family val="2"/>
        <scheme val="minor"/>
      </rPr>
      <t>I</t>
    </r>
    <r>
      <rPr>
        <sz val="12"/>
        <color theme="1"/>
        <rFont val="Calibri"/>
        <family val="2"/>
        <scheme val="minor"/>
      </rPr>
      <t xml:space="preserve">ndividualisé sur </t>
    </r>
    <r>
      <rPr>
        <b/>
        <sz val="12"/>
        <color theme="5" tint="-0.249977111117893"/>
        <rFont val="Calibri"/>
        <family val="2"/>
        <scheme val="minor"/>
      </rPr>
      <t>P</t>
    </r>
    <r>
      <rPr>
        <sz val="12"/>
        <color theme="1"/>
        <rFont val="Calibri"/>
        <family val="2"/>
        <scheme val="minor"/>
      </rPr>
      <t>late</t>
    </r>
    <r>
      <rPr>
        <b/>
        <sz val="12"/>
        <color theme="5" tint="-0.249977111117893"/>
        <rFont val="Calibri"/>
        <family val="2"/>
        <scheme val="minor"/>
      </rPr>
      <t>F</t>
    </r>
    <r>
      <rPr>
        <sz val="12"/>
        <color theme="1"/>
        <rFont val="Calibri"/>
        <family val="2"/>
        <scheme val="minor"/>
      </rPr>
      <t xml:space="preserve">orme </t>
    </r>
  </si>
  <si>
    <r>
      <rPr>
        <b/>
        <sz val="12"/>
        <color theme="1"/>
        <rFont val="Calibri"/>
        <family val="2"/>
      </rPr>
      <t>RS :</t>
    </r>
    <r>
      <rPr>
        <b/>
        <sz val="12"/>
        <color theme="6"/>
        <rFont val="Calibri"/>
        <family val="2"/>
      </rPr>
      <t xml:space="preserve"> </t>
    </r>
    <r>
      <rPr>
        <b/>
        <sz val="12"/>
        <color theme="5" tint="-0.249977111117893"/>
        <rFont val="Calibri"/>
        <family val="2"/>
      </rPr>
      <t>R</t>
    </r>
    <r>
      <rPr>
        <sz val="12"/>
        <color theme="1"/>
        <rFont val="Calibri"/>
        <family val="2"/>
      </rPr>
      <t xml:space="preserve">apport écrit avec </t>
    </r>
    <r>
      <rPr>
        <b/>
        <sz val="12"/>
        <color theme="5" tint="-0.249977111117893"/>
        <rFont val="Calibri"/>
        <family val="2"/>
      </rPr>
      <t>S</t>
    </r>
    <r>
      <rPr>
        <sz val="12"/>
        <color theme="1"/>
        <rFont val="Calibri"/>
        <family val="2"/>
      </rPr>
      <t>outenance</t>
    </r>
  </si>
  <si>
    <t>Licence 3 
Gestion</t>
  </si>
  <si>
    <t>G3EG41</t>
  </si>
  <si>
    <t>Contrôle Continu</t>
  </si>
  <si>
    <t xml:space="preserve">Nature </t>
  </si>
  <si>
    <t>UE 1 Décrypter l'environnement de l'entreprise</t>
  </si>
  <si>
    <t>Gestion juridique des biens</t>
  </si>
  <si>
    <t>Approches sociologiques</t>
  </si>
  <si>
    <t>Beldjerd</t>
  </si>
  <si>
    <t>Sofiane</t>
  </si>
  <si>
    <t xml:space="preserve">Organisation et management </t>
  </si>
  <si>
    <t xml:space="preserve">Barret </t>
  </si>
  <si>
    <t>Fabienne</t>
  </si>
  <si>
    <t>UE 2 Manager les hommes</t>
  </si>
  <si>
    <t>Marketing</t>
  </si>
  <si>
    <t>Goudou</t>
  </si>
  <si>
    <t>Eric</t>
  </si>
  <si>
    <t>Rondet</t>
  </si>
  <si>
    <t>Nicolas</t>
  </si>
  <si>
    <t>Actualité des ressources humaines</t>
  </si>
  <si>
    <t>UE 3 Analyser l'information</t>
  </si>
  <si>
    <t>Intelligence économique</t>
  </si>
  <si>
    <t xml:space="preserve">Moinet </t>
  </si>
  <si>
    <t>Analyse des comptes</t>
  </si>
  <si>
    <t>Communication</t>
  </si>
  <si>
    <t>Robin</t>
  </si>
  <si>
    <t>Julie</t>
  </si>
  <si>
    <t>UE 4 S'ouvrir à l'international</t>
  </si>
  <si>
    <t>Géopolitique</t>
  </si>
  <si>
    <t>Anglais</t>
  </si>
  <si>
    <t>Princay</t>
  </si>
  <si>
    <t>Marine</t>
  </si>
  <si>
    <t>Vivien</t>
  </si>
  <si>
    <t>Bénédicte</t>
  </si>
  <si>
    <t>LV2</t>
  </si>
  <si>
    <t>MDL</t>
  </si>
  <si>
    <t>UE 5 Construire son parcours</t>
  </si>
  <si>
    <t xml:space="preserve">Gestion de projet </t>
  </si>
  <si>
    <t xml:space="preserve">1 éval (3notes) </t>
  </si>
  <si>
    <t>S</t>
  </si>
  <si>
    <t>Recherche documentaire</t>
  </si>
  <si>
    <t>Torres</t>
  </si>
  <si>
    <t>Jeova</t>
  </si>
  <si>
    <t>Heronimus</t>
  </si>
  <si>
    <t>Jeu d'entreprise</t>
  </si>
  <si>
    <t>Rampnoux</t>
  </si>
  <si>
    <t>Olivier</t>
  </si>
  <si>
    <t>PIX</t>
  </si>
  <si>
    <t>UE 1 Créer et innover</t>
  </si>
  <si>
    <t>Droit de la propriété intellectuelle</t>
  </si>
  <si>
    <t>Responsabilité sociale des entreprises</t>
  </si>
  <si>
    <t>Milliot</t>
  </si>
  <si>
    <t>Shawna</t>
  </si>
  <si>
    <t>Business modèle</t>
  </si>
  <si>
    <t>Daffeur</t>
  </si>
  <si>
    <t>Nawal</t>
  </si>
  <si>
    <t>UE 2 Investir et financer</t>
  </si>
  <si>
    <t>Analyse stratégique des coûts</t>
  </si>
  <si>
    <t xml:space="preserve"> ET</t>
  </si>
  <si>
    <t>Choix d'investissement</t>
  </si>
  <si>
    <t xml:space="preserve"> PE</t>
  </si>
  <si>
    <t>Financement participatif</t>
  </si>
  <si>
    <t>UE 3 Traiter et analyser les données</t>
  </si>
  <si>
    <t>Analyse des données</t>
  </si>
  <si>
    <t>Statistiques</t>
  </si>
  <si>
    <t>Transformations numériques</t>
  </si>
  <si>
    <t>Menard</t>
  </si>
  <si>
    <t>Jérome</t>
  </si>
  <si>
    <t>Bittard</t>
  </si>
  <si>
    <t>Mélanie</t>
  </si>
  <si>
    <t>UE 4 S'internationaliser</t>
  </si>
  <si>
    <t>Stage à l'international</t>
  </si>
  <si>
    <t>Goudou ?</t>
  </si>
  <si>
    <t>RS</t>
  </si>
  <si>
    <t>UE 5 Se professionnaliser</t>
  </si>
  <si>
    <t>Gestion de projet</t>
  </si>
  <si>
    <t>Simulation de gestion</t>
  </si>
  <si>
    <t>Jehova</t>
  </si>
  <si>
    <t>PT</t>
  </si>
  <si>
    <t>Kiosque des métiers</t>
  </si>
  <si>
    <t xml:space="preserve">Milliot </t>
  </si>
  <si>
    <t>1 éval (2notes)</t>
  </si>
  <si>
    <t>Eric GOUDOU</t>
  </si>
  <si>
    <t>H. PRO</t>
  </si>
  <si>
    <t>SOUS TOTAL  :</t>
  </si>
  <si>
    <t>Gestionnaire</t>
  </si>
  <si>
    <t>Marie AMBLARD</t>
  </si>
  <si>
    <t xml:space="preserve">Master 1 
Contrôle de Gestion et Audit Organisationnel
Finance </t>
  </si>
  <si>
    <t>G4CG11</t>
  </si>
  <si>
    <t xml:space="preserve">SEMESTRE 1 </t>
  </si>
  <si>
    <t>UE 1 Fondamentaux de la finance et contrôle</t>
  </si>
  <si>
    <t>Comptabilité de gestion : coûts et interprétations</t>
  </si>
  <si>
    <t>VUATTOUX</t>
  </si>
  <si>
    <t>Jean-Christophe</t>
  </si>
  <si>
    <t>Finance fondamentale</t>
  </si>
  <si>
    <t>SFEZ</t>
  </si>
  <si>
    <t>Flora</t>
  </si>
  <si>
    <t>3 ECTS – Coef. 2</t>
  </si>
  <si>
    <t>UE 2 Environnement de l'entreprise</t>
  </si>
  <si>
    <t>Méthodologie et pratique du plan d'affaires</t>
  </si>
  <si>
    <t>COLIN</t>
  </si>
  <si>
    <t>Stéphane</t>
  </si>
  <si>
    <t>Fiscalité de l'entreprise et du dirigeant</t>
  </si>
  <si>
    <t>ASSINGUE</t>
  </si>
  <si>
    <t>Marie-Dominique</t>
  </si>
  <si>
    <t>2h</t>
  </si>
  <si>
    <t>Technique des SI : conduite de projet</t>
  </si>
  <si>
    <t>GILLET</t>
  </si>
  <si>
    <t>Patrick</t>
  </si>
  <si>
    <t>Projet Dem'UP</t>
  </si>
  <si>
    <t>GAUTIER</t>
  </si>
  <si>
    <t>Arnaud</t>
  </si>
  <si>
    <t>Q</t>
  </si>
  <si>
    <t xml:space="preserve">Droit des structures </t>
  </si>
  <si>
    <t>LORIN</t>
  </si>
  <si>
    <t>12 ECTS – Coef. 4</t>
  </si>
  <si>
    <t>UE 3 Politique de l'entreprise</t>
  </si>
  <si>
    <t>Décisions d'investissement et de financement</t>
  </si>
  <si>
    <t>HIKMI</t>
  </si>
  <si>
    <t>Ahmed</t>
  </si>
  <si>
    <t>Budgets, prévision et contrôle</t>
  </si>
  <si>
    <t>BRETHES</t>
  </si>
  <si>
    <t>RS
ET</t>
  </si>
  <si>
    <t>Conférences : pratique de la finance et du contrôle</t>
  </si>
  <si>
    <t>PETIT</t>
  </si>
  <si>
    <t>Pascale</t>
  </si>
  <si>
    <t>SI : architecture et déploiement</t>
  </si>
  <si>
    <t>JACQUET</t>
  </si>
  <si>
    <t>Aurélien</t>
  </si>
  <si>
    <t>15 ECTS – Coef. 4</t>
  </si>
  <si>
    <t>SEMESTRE 2</t>
  </si>
  <si>
    <t>UE 1 Langues Etrangères</t>
  </si>
  <si>
    <t>Anglais des affaires</t>
  </si>
  <si>
    <t>PRINCAY</t>
  </si>
  <si>
    <t>VIVIEN</t>
  </si>
  <si>
    <t>E0</t>
  </si>
  <si>
    <t>3 ECTS – Coef. 1</t>
  </si>
  <si>
    <t>UE 2 Comptabilité des groupes et consolidation</t>
  </si>
  <si>
    <t>Introduction aux normes comptables internationnales</t>
  </si>
  <si>
    <t>Consolidation</t>
  </si>
  <si>
    <t>BOURNEL</t>
  </si>
  <si>
    <t>UE 3 Spécialité Contrôle de Gestion</t>
  </si>
  <si>
    <t xml:space="preserve">Audit et contrôle interne </t>
  </si>
  <si>
    <t>SCHICK</t>
  </si>
  <si>
    <t>Pierre</t>
  </si>
  <si>
    <t xml:space="preserve">ET
</t>
  </si>
  <si>
    <t>Management stratégique et contrôle</t>
  </si>
  <si>
    <t>FERAL</t>
  </si>
  <si>
    <t>Bruno</t>
  </si>
  <si>
    <t>Projets tutorés</t>
  </si>
  <si>
    <t>MERIC</t>
  </si>
  <si>
    <t>Jérôme</t>
  </si>
  <si>
    <t>UE 3 Spécialité finance</t>
  </si>
  <si>
    <t xml:space="preserve">Gestion Financière approfondie </t>
  </si>
  <si>
    <t>Politique financière approfondie : gestion de projets</t>
  </si>
  <si>
    <t>RAZANANAIVO</t>
  </si>
  <si>
    <t>Rova</t>
  </si>
  <si>
    <t>UE 4 Recherche et Applications</t>
  </si>
  <si>
    <t xml:space="preserve">Initiation à la recherche </t>
  </si>
  <si>
    <t>DREVETON</t>
  </si>
  <si>
    <t xml:space="preserve">Conférences méthode </t>
  </si>
  <si>
    <t>S-SSV</t>
  </si>
  <si>
    <t>Stage et note technique</t>
  </si>
  <si>
    <t>CT</t>
  </si>
  <si>
    <t>5min</t>
  </si>
  <si>
    <t>15 ECTS – Coef. 5</t>
  </si>
  <si>
    <t>TOTAL HEURES CGAO</t>
  </si>
  <si>
    <t>TOTAL HEURES Finance</t>
  </si>
  <si>
    <t>MAQUETTE CGAO</t>
  </si>
  <si>
    <t>Bruno FERAL</t>
  </si>
  <si>
    <t>H. PEAP</t>
  </si>
  <si>
    <t>MAQUETTE Finance</t>
  </si>
  <si>
    <t xml:space="preserve">Master 1 
Comptabilité Contrôle Audit     </t>
  </si>
  <si>
    <t>G4CC11</t>
  </si>
  <si>
    <t>SEMESTRE 1</t>
  </si>
  <si>
    <t>UE 1 Opérations de Restructuration</t>
  </si>
  <si>
    <t>Opérations de restructuration</t>
  </si>
  <si>
    <t>2H</t>
  </si>
  <si>
    <t>UE 2 Finance</t>
  </si>
  <si>
    <t>Valeur et évaluation d'entreprise</t>
  </si>
  <si>
    <t>Investissement, financement</t>
  </si>
  <si>
    <t>9 ECTS – Coef. 2</t>
  </si>
  <si>
    <t xml:space="preserve">UE 3 Management et contrôle de gestion 1  </t>
  </si>
  <si>
    <t>Modèles d'organisation et contrôle de gestion</t>
  </si>
  <si>
    <t>Management stratégique</t>
  </si>
  <si>
    <t>9 ECTS – Coef. 3</t>
  </si>
  <si>
    <t>UE 4 Management des systèmes d'information 1</t>
  </si>
  <si>
    <t>Gestion de la performance et sécurité des systèmes d'Information</t>
  </si>
  <si>
    <t xml:space="preserve">Aurelien </t>
  </si>
  <si>
    <t>UE 5 Anglais des affaires</t>
  </si>
  <si>
    <t>Management and strategy</t>
  </si>
  <si>
    <t>UE 1 Consolidation</t>
  </si>
  <si>
    <t>ROVA</t>
  </si>
  <si>
    <t>Diagnostic financier approfondi</t>
  </si>
  <si>
    <t>MAQUE</t>
  </si>
  <si>
    <t>Isabelle</t>
  </si>
  <si>
    <t>Ingénieurie financière</t>
  </si>
  <si>
    <t>Gestion de trésorerie des groupes</t>
  </si>
  <si>
    <t>6 ECTS – Coef. 1</t>
  </si>
  <si>
    <t>UE 3 Management et contrôle de gestion 2</t>
  </si>
  <si>
    <t>Conduite du changement</t>
  </si>
  <si>
    <t>REYES</t>
  </si>
  <si>
    <t>GREGORY</t>
  </si>
  <si>
    <t>Management des ressources humaines et des compétences</t>
  </si>
  <si>
    <t>Caudron</t>
  </si>
  <si>
    <t>Fabrice</t>
  </si>
  <si>
    <t>UE 4 Management des systèmes d'information 2</t>
  </si>
  <si>
    <t>Gouvernance des systèmes d'information</t>
  </si>
  <si>
    <t>Gestion de projets des systêmes d'information</t>
  </si>
  <si>
    <t>MARTINEAU</t>
  </si>
  <si>
    <t>Jean-Babtiste</t>
  </si>
  <si>
    <t>Accounting and finance</t>
  </si>
  <si>
    <t>UE 6 Stage Professionnel</t>
  </si>
  <si>
    <t>1h</t>
  </si>
  <si>
    <t>Ahmed HIKMI</t>
  </si>
  <si>
    <t>SOUS TOTAL</t>
  </si>
  <si>
    <t>International commerce and management 
(1st year)</t>
  </si>
  <si>
    <t>G4MC97</t>
  </si>
  <si>
    <t>Knowledge Modalities Evaluations</t>
  </si>
  <si>
    <t>Teaching Units</t>
  </si>
  <si>
    <t>Topics</t>
  </si>
  <si>
    <t>Contrôle continu</t>
  </si>
  <si>
    <t>P-CI-CM</t>
  </si>
  <si>
    <t>Time</t>
  </si>
  <si>
    <t>SEMESTER 1</t>
  </si>
  <si>
    <t xml:space="preserve"> TU 1 Foreign Languages</t>
  </si>
  <si>
    <t>English</t>
  </si>
  <si>
    <t xml:space="preserve">GUILLOU </t>
  </si>
  <si>
    <t>Maëla</t>
  </si>
  <si>
    <t>CONGOURDEAU</t>
  </si>
  <si>
    <t>Tristan</t>
  </si>
  <si>
    <t>WP</t>
  </si>
  <si>
    <t>OT</t>
  </si>
  <si>
    <t>Foreign Language 2</t>
  </si>
  <si>
    <t>KING</t>
  </si>
  <si>
    <t>Claire</t>
  </si>
  <si>
    <t>TU 2 Business Environment</t>
  </si>
  <si>
    <t xml:space="preserve">Geopolitics and Economic Intelligence </t>
  </si>
  <si>
    <t xml:space="preserve">DU CASTEL </t>
  </si>
  <si>
    <t xml:space="preserve">Vivianne </t>
  </si>
  <si>
    <t>Corporate Strategy-Diagnosis</t>
  </si>
  <si>
    <t>MOUILLOT</t>
  </si>
  <si>
    <t>Phillipe</t>
  </si>
  <si>
    <r>
      <t xml:space="preserve">Legal aspects of internationalization </t>
    </r>
    <r>
      <rPr>
        <i/>
        <sz val="11"/>
        <color rgb="FF0070C0"/>
        <rFont val="Calibri"/>
        <family val="2"/>
      </rPr>
      <t>(mutualisé M1 DGCS et M1 MCI Segonzac)</t>
    </r>
    <r>
      <rPr>
        <sz val="11"/>
        <rFont val="Calibri"/>
        <family val="2"/>
      </rPr>
      <t xml:space="preserve"> </t>
    </r>
  </si>
  <si>
    <t xml:space="preserve">BERTRAND </t>
  </si>
  <si>
    <t>Damien</t>
  </si>
  <si>
    <t>Corporate social responsability</t>
  </si>
  <si>
    <t>MILLIOT-GUININ</t>
  </si>
  <si>
    <t>HERNANDEZ RUIZ</t>
  </si>
  <si>
    <t>Haydeé</t>
  </si>
  <si>
    <t>International business support agencies</t>
  </si>
  <si>
    <t>EZPELETA</t>
  </si>
  <si>
    <t>Anabelle</t>
  </si>
  <si>
    <t>Fréderic</t>
  </si>
  <si>
    <t>CHEYSSAL</t>
  </si>
  <si>
    <t>AC</t>
  </si>
  <si>
    <t>TU 3 International Management</t>
  </si>
  <si>
    <t>Digital marketing</t>
  </si>
  <si>
    <t>MAWADIA</t>
  </si>
  <si>
    <t>Anass</t>
  </si>
  <si>
    <t xml:space="preserve">International human resources management </t>
  </si>
  <si>
    <t>ZHANG</t>
  </si>
  <si>
    <t>Boqi</t>
  </si>
  <si>
    <r>
      <t>International sourcing</t>
    </r>
    <r>
      <rPr>
        <i/>
        <sz val="11"/>
        <color rgb="FF0070C0"/>
        <rFont val="Calibri"/>
        <family val="2"/>
      </rPr>
      <t xml:space="preserve"> (mutualisé M2 CI Segonzac et M2 DGCS)</t>
    </r>
  </si>
  <si>
    <t>YAN</t>
  </si>
  <si>
    <t>Xiao</t>
  </si>
  <si>
    <t>International Trade Technics</t>
  </si>
  <si>
    <t>WT</t>
  </si>
  <si>
    <t xml:space="preserve">Supply Chain Management </t>
  </si>
  <si>
    <t>BROULLET</t>
  </si>
  <si>
    <t>Benoit</t>
  </si>
  <si>
    <t>TU 4 Research and Applications</t>
  </si>
  <si>
    <t>Introduction to research</t>
  </si>
  <si>
    <t xml:space="preserve">International project management </t>
  </si>
  <si>
    <t>VIOLET</t>
  </si>
  <si>
    <t>THIBAUT</t>
  </si>
  <si>
    <t>Research conference</t>
  </si>
  <si>
    <t>Professional conference</t>
  </si>
  <si>
    <t>BOURDIER</t>
  </si>
  <si>
    <t>Théophile</t>
  </si>
  <si>
    <t>Fernandes</t>
  </si>
  <si>
    <t>Raphael</t>
  </si>
  <si>
    <t>ERASMUS mobility and internship presentation</t>
  </si>
  <si>
    <t xml:space="preserve"> ANDRIEU</t>
  </si>
  <si>
    <t>Antoine</t>
  </si>
  <si>
    <t>LEFEBVRE</t>
  </si>
  <si>
    <t>Nathalie</t>
  </si>
  <si>
    <t>Technical note presentation</t>
  </si>
  <si>
    <t>SEMESTER 2</t>
  </si>
  <si>
    <t>TU 1 Erasmus or professional application</t>
  </si>
  <si>
    <t xml:space="preserve">Internship (6 months)            or </t>
  </si>
  <si>
    <t>WRD</t>
  </si>
  <si>
    <t>3 min</t>
  </si>
  <si>
    <t xml:space="preserve">Erasmus (a semester) </t>
  </si>
  <si>
    <t>30 ECTS – Coef. 10</t>
  </si>
  <si>
    <t>TOTAL HOURS</t>
  </si>
  <si>
    <t>Acronym :</t>
  </si>
  <si>
    <t xml:space="preserve">RESPONSABLE: </t>
  </si>
  <si>
    <r>
      <rPr>
        <b/>
        <sz val="11"/>
        <color theme="1"/>
        <rFont val="Calibri"/>
        <family val="2"/>
        <scheme val="minor"/>
      </rPr>
      <t xml:space="preserve">OT : </t>
    </r>
    <r>
      <rPr>
        <sz val="11"/>
        <color theme="1"/>
        <rFont val="Calibri"/>
        <family val="2"/>
        <scheme val="minor"/>
      </rPr>
      <t>Oral Test</t>
    </r>
  </si>
  <si>
    <r>
      <rPr>
        <b/>
        <sz val="11"/>
        <color theme="1"/>
        <rFont val="Calibri"/>
        <family val="2"/>
      </rPr>
      <t xml:space="preserve">EO : </t>
    </r>
    <r>
      <rPr>
        <b/>
        <sz val="11"/>
        <color theme="5" tint="-0.249977111117893"/>
        <rFont val="Calibri"/>
        <family val="2"/>
      </rPr>
      <t>E</t>
    </r>
    <r>
      <rPr>
        <sz val="11"/>
        <color theme="1"/>
        <rFont val="Calibri"/>
        <family val="2"/>
      </rPr>
      <t xml:space="preserve">preuve </t>
    </r>
    <r>
      <rPr>
        <b/>
        <sz val="11"/>
        <color theme="5" tint="-0.249977111117893"/>
        <rFont val="Calibri"/>
        <family val="2"/>
      </rPr>
      <t>O</t>
    </r>
    <r>
      <rPr>
        <sz val="11"/>
        <color theme="1"/>
        <rFont val="Calibri"/>
        <family val="2"/>
      </rPr>
      <t>rale</t>
    </r>
  </si>
  <si>
    <t xml:space="preserve">Haydee HERNANDEZ </t>
  </si>
  <si>
    <r>
      <rPr>
        <b/>
        <sz val="11"/>
        <rFont val="Calibri"/>
        <family val="2"/>
      </rPr>
      <t xml:space="preserve">WT </t>
    </r>
    <r>
      <rPr>
        <sz val="11"/>
        <color theme="1"/>
        <rFont val="Calibri"/>
        <family val="2"/>
        <scheme val="minor"/>
      </rPr>
      <t>: Written Test</t>
    </r>
  </si>
  <si>
    <r>
      <rPr>
        <b/>
        <sz val="11"/>
        <color theme="1"/>
        <rFont val="Calibri"/>
        <family val="2"/>
      </rPr>
      <t xml:space="preserve">ET :  </t>
    </r>
    <r>
      <rPr>
        <b/>
        <sz val="11"/>
        <color theme="5" tint="-0.249977111117893"/>
        <rFont val="Calibri"/>
        <family val="2"/>
      </rPr>
      <t>E</t>
    </r>
    <r>
      <rPr>
        <sz val="11"/>
        <color theme="1"/>
        <rFont val="Calibri"/>
        <family val="2"/>
      </rPr>
      <t xml:space="preserve">crit sur </t>
    </r>
    <r>
      <rPr>
        <b/>
        <sz val="11"/>
        <color theme="5" tint="-0.249977111117893"/>
        <rFont val="Calibri"/>
        <family val="2"/>
      </rPr>
      <t>T</t>
    </r>
    <r>
      <rPr>
        <sz val="11"/>
        <color theme="1"/>
        <rFont val="Calibri"/>
        <family val="2"/>
      </rPr>
      <t>able</t>
    </r>
  </si>
  <si>
    <r>
      <rPr>
        <b/>
        <sz val="11"/>
        <color indexed="8"/>
        <rFont val="Calibri"/>
        <family val="2"/>
      </rPr>
      <t>T</t>
    </r>
    <r>
      <rPr>
        <sz val="11"/>
        <color theme="1"/>
        <rFont val="Calibri"/>
        <family val="2"/>
        <scheme val="minor"/>
      </rPr>
      <t>: Thesis without defense</t>
    </r>
  </si>
  <si>
    <r>
      <rPr>
        <b/>
        <sz val="11"/>
        <color theme="1"/>
        <rFont val="Calibri"/>
        <family val="2"/>
      </rPr>
      <t xml:space="preserve">M :  </t>
    </r>
    <r>
      <rPr>
        <b/>
        <sz val="11"/>
        <color theme="5" tint="-0.249977111117893"/>
        <rFont val="Calibri"/>
        <family val="2"/>
      </rPr>
      <t>M</t>
    </r>
    <r>
      <rPr>
        <sz val="11"/>
        <color theme="1"/>
        <rFont val="Calibri"/>
        <family val="2"/>
      </rPr>
      <t>émoire sans soutenance</t>
    </r>
  </si>
  <si>
    <r>
      <rPr>
        <b/>
        <sz val="11"/>
        <color theme="1"/>
        <rFont val="Calibri"/>
        <family val="2"/>
        <scheme val="minor"/>
      </rPr>
      <t xml:space="preserve">TD: </t>
    </r>
    <r>
      <rPr>
        <sz val="11"/>
        <color theme="1"/>
        <rFont val="Calibri"/>
        <family val="2"/>
        <scheme val="minor"/>
      </rPr>
      <t>Thesis with defense</t>
    </r>
  </si>
  <si>
    <r>
      <rPr>
        <b/>
        <sz val="11"/>
        <color theme="1"/>
        <rFont val="Calibri"/>
        <family val="2"/>
      </rPr>
      <t xml:space="preserve">MS : </t>
    </r>
    <r>
      <rPr>
        <b/>
        <sz val="11"/>
        <color theme="5" tint="-0.249977111117893"/>
        <rFont val="Calibri"/>
        <family val="2"/>
      </rPr>
      <t>M</t>
    </r>
    <r>
      <rPr>
        <sz val="11"/>
        <color theme="1"/>
        <rFont val="Calibri"/>
        <family val="2"/>
      </rPr>
      <t xml:space="preserve">émoire avec </t>
    </r>
    <r>
      <rPr>
        <b/>
        <sz val="11"/>
        <color theme="5" tint="-0.249977111117893"/>
        <rFont val="Calibri"/>
        <family val="2"/>
      </rPr>
      <t>S</t>
    </r>
    <r>
      <rPr>
        <sz val="11"/>
        <color theme="1"/>
        <rFont val="Calibri"/>
        <family val="2"/>
      </rPr>
      <t>outenance</t>
    </r>
  </si>
  <si>
    <t>Nadège ARLOT</t>
  </si>
  <si>
    <r>
      <rPr>
        <b/>
        <sz val="11"/>
        <color theme="1"/>
        <rFont val="Calibri"/>
        <family val="2"/>
        <scheme val="minor"/>
      </rPr>
      <t>TP :</t>
    </r>
    <r>
      <rPr>
        <sz val="11"/>
        <color theme="1"/>
        <rFont val="Calibri"/>
        <family val="2"/>
        <scheme val="minor"/>
      </rPr>
      <t xml:space="preserve"> Technical Production</t>
    </r>
  </si>
  <si>
    <r>
      <rPr>
        <b/>
        <sz val="11"/>
        <color theme="1"/>
        <rFont val="Calibri"/>
        <family val="2"/>
      </rPr>
      <t xml:space="preserve">P : </t>
    </r>
    <r>
      <rPr>
        <b/>
        <sz val="11"/>
        <color theme="5" tint="-0.249977111117893"/>
        <rFont val="Calibri"/>
        <family val="2"/>
      </rPr>
      <t xml:space="preserve">  P</t>
    </r>
    <r>
      <rPr>
        <sz val="11"/>
        <color theme="1"/>
        <rFont val="Calibri"/>
        <family val="2"/>
      </rPr>
      <t>roduction technique</t>
    </r>
  </si>
  <si>
    <r>
      <rPr>
        <b/>
        <sz val="11"/>
        <color theme="1"/>
        <rFont val="Calibri"/>
        <family val="2"/>
        <scheme val="minor"/>
      </rPr>
      <t xml:space="preserve">WP: </t>
    </r>
    <r>
      <rPr>
        <sz val="11"/>
        <color theme="1"/>
        <rFont val="Calibri"/>
        <family val="2"/>
        <scheme val="minor"/>
      </rPr>
      <t>Written Production</t>
    </r>
  </si>
  <si>
    <r>
      <rPr>
        <b/>
        <sz val="11"/>
        <color theme="1"/>
        <rFont val="Calibri"/>
        <family val="2"/>
      </rPr>
      <t>PE :</t>
    </r>
    <r>
      <rPr>
        <b/>
        <sz val="11"/>
        <color theme="6"/>
        <rFont val="Calibri"/>
        <family val="2"/>
      </rPr>
      <t xml:space="preserve"> </t>
    </r>
    <r>
      <rPr>
        <b/>
        <sz val="11"/>
        <color theme="5" tint="-0.249977111117893"/>
        <rFont val="Calibri"/>
        <family val="2"/>
      </rPr>
      <t>P</t>
    </r>
    <r>
      <rPr>
        <sz val="11"/>
        <color theme="1"/>
        <rFont val="Calibri"/>
        <family val="2"/>
      </rPr>
      <t xml:space="preserve">roduction </t>
    </r>
    <r>
      <rPr>
        <b/>
        <sz val="11"/>
        <color theme="5" tint="-0.249977111117893"/>
        <rFont val="Calibri"/>
        <family val="2"/>
      </rPr>
      <t>E</t>
    </r>
    <r>
      <rPr>
        <sz val="11"/>
        <color theme="1"/>
        <rFont val="Calibri"/>
        <family val="2"/>
      </rPr>
      <t>crite</t>
    </r>
  </si>
  <si>
    <r>
      <rPr>
        <b/>
        <sz val="11"/>
        <color theme="1"/>
        <rFont val="Calibri"/>
        <family val="2"/>
        <scheme val="minor"/>
      </rPr>
      <t>AC :</t>
    </r>
    <r>
      <rPr>
        <sz val="11"/>
        <color theme="1"/>
        <rFont val="Calibri"/>
        <family val="2"/>
        <scheme val="minor"/>
      </rPr>
      <t xml:space="preserve"> Attendance Certificate</t>
    </r>
  </si>
  <si>
    <r>
      <rPr>
        <b/>
        <sz val="11"/>
        <color theme="1"/>
        <rFont val="Calibri"/>
        <family val="2"/>
      </rPr>
      <t xml:space="preserve">Q :  </t>
    </r>
    <r>
      <rPr>
        <b/>
        <sz val="11"/>
        <color theme="5" tint="-0.249977111117893"/>
        <rFont val="Calibri"/>
        <family val="2"/>
      </rPr>
      <t>Q</t>
    </r>
    <r>
      <rPr>
        <sz val="11"/>
        <color theme="1"/>
        <rFont val="Calibri"/>
        <family val="2"/>
      </rPr>
      <t>uitus présence</t>
    </r>
  </si>
  <si>
    <r>
      <rPr>
        <b/>
        <sz val="11"/>
        <color theme="1"/>
        <rFont val="Calibri"/>
        <family val="2"/>
        <scheme val="minor"/>
      </rPr>
      <t>R :</t>
    </r>
    <r>
      <rPr>
        <sz val="11"/>
        <color theme="1"/>
        <rFont val="Calibri"/>
        <family val="2"/>
        <scheme val="minor"/>
      </rPr>
      <t xml:space="preserve"> Written report without defense</t>
    </r>
  </si>
  <si>
    <r>
      <rPr>
        <b/>
        <sz val="11"/>
        <color theme="1"/>
        <rFont val="Calibri"/>
        <family val="2"/>
      </rPr>
      <t xml:space="preserve">R :   </t>
    </r>
    <r>
      <rPr>
        <b/>
        <sz val="11"/>
        <color theme="5" tint="-0.249977111117893"/>
        <rFont val="Calibri"/>
        <family val="2"/>
      </rPr>
      <t>R</t>
    </r>
    <r>
      <rPr>
        <sz val="11"/>
        <color theme="1"/>
        <rFont val="Calibri"/>
        <family val="2"/>
      </rPr>
      <t>apport écrit sans soutenance</t>
    </r>
  </si>
  <si>
    <r>
      <rPr>
        <b/>
        <sz val="11"/>
        <color indexed="8"/>
        <rFont val="Calibri"/>
        <family val="2"/>
      </rPr>
      <t xml:space="preserve">WRD </t>
    </r>
    <r>
      <rPr>
        <sz val="11"/>
        <color theme="1"/>
        <rFont val="Calibri"/>
        <family val="2"/>
        <scheme val="minor"/>
      </rPr>
      <t>: Written report with defense</t>
    </r>
  </si>
  <si>
    <r>
      <rPr>
        <b/>
        <sz val="11"/>
        <color theme="1"/>
        <rFont val="Calibri"/>
        <family val="2"/>
      </rPr>
      <t>RS :</t>
    </r>
    <r>
      <rPr>
        <b/>
        <sz val="11"/>
        <color theme="6"/>
        <rFont val="Calibri"/>
        <family val="2"/>
      </rPr>
      <t xml:space="preserve"> </t>
    </r>
    <r>
      <rPr>
        <b/>
        <sz val="11"/>
        <color theme="5" tint="-0.249977111117893"/>
        <rFont val="Calibri"/>
        <family val="2"/>
      </rPr>
      <t>R</t>
    </r>
    <r>
      <rPr>
        <sz val="11"/>
        <color theme="1"/>
        <rFont val="Calibri"/>
        <family val="2"/>
      </rPr>
      <t xml:space="preserve">apport écrit avec </t>
    </r>
    <r>
      <rPr>
        <b/>
        <sz val="11"/>
        <color theme="5" tint="-0.249977111117893"/>
        <rFont val="Calibri"/>
        <family val="2"/>
      </rPr>
      <t>S</t>
    </r>
    <r>
      <rPr>
        <sz val="11"/>
        <color theme="1"/>
        <rFont val="Calibri"/>
        <family val="2"/>
      </rPr>
      <t>outenance</t>
    </r>
  </si>
  <si>
    <t>Master 1 
Management et Commerce International des spiritueux</t>
  </si>
  <si>
    <t>Modalités de Contrôle des Connaissances</t>
  </si>
  <si>
    <t>UE 1 Langues étrangères</t>
  </si>
  <si>
    <t>Anglais  (mutualisé M1 DGCS)</t>
  </si>
  <si>
    <t>BUI QUOC</t>
  </si>
  <si>
    <t>UE 2 Découverte du secteur</t>
  </si>
  <si>
    <t>Environnement sectoriel (mutualisé M1 DGCS)</t>
  </si>
  <si>
    <t xml:space="preserve">ROCHDI </t>
  </si>
  <si>
    <t>Gabrielle</t>
  </si>
  <si>
    <t>DATHANE</t>
  </si>
  <si>
    <t>LESAINT</t>
  </si>
  <si>
    <t>Amaiury</t>
  </si>
  <si>
    <t>Dégustation - analyse sensorielle (mutualisé M1 DGCS)</t>
  </si>
  <si>
    <t>CHAMBON</t>
  </si>
  <si>
    <t>Oriane</t>
  </si>
  <si>
    <t>ARCHEREAU</t>
  </si>
  <si>
    <t>Thierry</t>
  </si>
  <si>
    <t>TERRASSON</t>
  </si>
  <si>
    <t>Visites pédagogiques et conférences thématiques(mutualisé M1 DGCS)</t>
  </si>
  <si>
    <t>MAUBLANC</t>
  </si>
  <si>
    <t>Jean-Victor</t>
  </si>
  <si>
    <t>UE 3 Environnement économique et juridique de l'entreprise</t>
  </si>
  <si>
    <t>Techniques contractuelles (mutialisé M1 DGCS)</t>
  </si>
  <si>
    <t>RUBELLIN</t>
  </si>
  <si>
    <t>Pascal</t>
  </si>
  <si>
    <t>BERTRAND</t>
  </si>
  <si>
    <t>Legal aspects of internationalization (mutualisé M1 DGCS et M1 MCI Poitiers)</t>
  </si>
  <si>
    <t>30 min</t>
  </si>
  <si>
    <t>Organismes d'appui à l'international</t>
  </si>
  <si>
    <t>TITALOM HAPPI</t>
  </si>
  <si>
    <t>Jean-Paul</t>
  </si>
  <si>
    <t>Droit européen et international (mutualisé M1 DGCS)</t>
  </si>
  <si>
    <t>GIRAUD</t>
  </si>
  <si>
    <t>Paul</t>
  </si>
  <si>
    <t>BRETAGNE</t>
  </si>
  <si>
    <t>Janine</t>
  </si>
  <si>
    <t>LAGRANGE</t>
  </si>
  <si>
    <t>Philippe</t>
  </si>
  <si>
    <t xml:space="preserve">UE 4 Management International
</t>
  </si>
  <si>
    <t>Management interculturel (mutualisé M1 DGCS)</t>
  </si>
  <si>
    <t>TEXIER</t>
  </si>
  <si>
    <t>Marie-Caroline</t>
  </si>
  <si>
    <t>Marketing fondamental (mutualisé M1 DGCS)</t>
  </si>
  <si>
    <t>Techniques d'exportation (mutualisé M1 DGCS)</t>
  </si>
  <si>
    <t>Maxime</t>
  </si>
  <si>
    <t>UE 1 Analyse des comptes et application professionnelle</t>
  </si>
  <si>
    <t>Gestion financière</t>
  </si>
  <si>
    <t>NIVOIX</t>
  </si>
  <si>
    <t>Sophie</t>
  </si>
  <si>
    <t>1h30</t>
  </si>
  <si>
    <t xml:space="preserve">Approche professionnelle des marchés export </t>
  </si>
  <si>
    <t>BENAYYADE</t>
  </si>
  <si>
    <t>6 ECTS- Coef. 2</t>
  </si>
  <si>
    <t>UE 2 Missions professionnelles</t>
  </si>
  <si>
    <t>Initiation à la recherche (mutualisé M1 DGCS)</t>
  </si>
  <si>
    <t>Accompagnement à l'expérience en milieu professionnel</t>
  </si>
  <si>
    <t>Stage (4 mois)</t>
  </si>
  <si>
    <t xml:space="preserve">
</t>
  </si>
  <si>
    <t>24 ECTS - Coef. 8</t>
  </si>
  <si>
    <t>Jean-Paul Titalom-Happi</t>
  </si>
  <si>
    <t>Nadège Arlot</t>
  </si>
  <si>
    <t>Master 1 
Marketing Vente</t>
  </si>
  <si>
    <t>G4MV71</t>
  </si>
  <si>
    <t>SEMESTRE  1</t>
  </si>
  <si>
    <t xml:space="preserve">UE 1 Environnement de l'entreprise </t>
  </si>
  <si>
    <t> Droit de la consommation</t>
  </si>
  <si>
    <t>Géo-économie et Géopolitique</t>
  </si>
  <si>
    <t>ROBIN</t>
  </si>
  <si>
    <t>Sociologie des marchés et de la consommation</t>
  </si>
  <si>
    <t>LURTON</t>
  </si>
  <si>
    <t>Guillaume</t>
  </si>
  <si>
    <t> Conférences</t>
  </si>
  <si>
    <t>RANCHOUX</t>
  </si>
  <si>
    <t>Charlotte</t>
  </si>
  <si>
    <t>COUSSI</t>
  </si>
  <si>
    <t>PRADEAU</t>
  </si>
  <si>
    <t>Amélie</t>
  </si>
  <si>
    <t>UE 2 Stratégie d'entreprise</t>
  </si>
  <si>
    <t>Grégory</t>
  </si>
  <si>
    <t>Communication (communiquer en interne sur les projets organisationnels)</t>
  </si>
  <si>
    <t>UE 3 Stratégie Marketing</t>
  </si>
  <si>
    <t>Etudes de marchés</t>
  </si>
  <si>
    <t>GOUDOU</t>
  </si>
  <si>
    <t>3h</t>
  </si>
  <si>
    <t>Distribution et logistique</t>
  </si>
  <si>
    <t>Marketing fondamental</t>
  </si>
  <si>
    <t>UE 4 Langues</t>
  </si>
  <si>
    <t>LV1</t>
  </si>
  <si>
    <t xml:space="preserve">KING </t>
  </si>
  <si>
    <t>SEMESTRE  2</t>
  </si>
  <si>
    <t>UE 1 Stratégie d'entreprise</t>
  </si>
  <si>
    <t>RSE</t>
  </si>
  <si>
    <t>SI pour le marketing</t>
  </si>
  <si>
    <t>BERGMAN</t>
  </si>
  <si>
    <t>Beer</t>
  </si>
  <si>
    <t>UE 2 Outils marketing</t>
  </si>
  <si>
    <t>Analyse de données</t>
  </si>
  <si>
    <t>LE ROUX</t>
  </si>
  <si>
    <t>André</t>
  </si>
  <si>
    <t>Comportement du consommateur</t>
  </si>
  <si>
    <t>GRC</t>
  </si>
  <si>
    <t>UE 3 Applications et recherche</t>
  </si>
  <si>
    <t>Initiation à la recherche</t>
  </si>
  <si>
    <t>STENGER</t>
  </si>
  <si>
    <t>Thomas</t>
  </si>
  <si>
    <t>Plan d'affaires</t>
  </si>
  <si>
    <t>THÉBAULT</t>
  </si>
  <si>
    <t>Laurence</t>
  </si>
  <si>
    <t>Gestion de projet et challenge (+Dem'UP)</t>
  </si>
  <si>
    <t>à trouver</t>
  </si>
  <si>
    <t>Conférences</t>
  </si>
  <si>
    <t>CHARTIER</t>
  </si>
  <si>
    <t>Léo</t>
  </si>
  <si>
    <t>6 ECTS – Coef. 3</t>
  </si>
  <si>
    <t>UE 5 Stage</t>
  </si>
  <si>
    <t>Stage</t>
  </si>
  <si>
    <t>Charlotte Ranchoux</t>
  </si>
  <si>
    <t>Anaïs SOULARD</t>
  </si>
  <si>
    <t>Master 1 
Marketing Vente - Niort</t>
  </si>
  <si>
    <t>G4MV72</t>
  </si>
  <si>
    <t xml:space="preserve">P-PFA </t>
  </si>
  <si>
    <t xml:space="preserve">SEMESTRE 1    </t>
  </si>
  <si>
    <t>UE 1 Marketing et gestion de projets</t>
  </si>
  <si>
    <t>Environnement des projets</t>
  </si>
  <si>
    <t xml:space="preserve">DUCHAMP </t>
  </si>
  <si>
    <t xml:space="preserve">PE </t>
  </si>
  <si>
    <t>Diagnostic de projets marketing</t>
  </si>
  <si>
    <t>VIOLLET</t>
  </si>
  <si>
    <t>Bastien</t>
  </si>
  <si>
    <t>Développement relationnel - Optimiser ses soft skills</t>
  </si>
  <si>
    <t>FREDY-PLANCHOT</t>
  </si>
  <si>
    <t>Agnès</t>
  </si>
  <si>
    <t>12 Ects - Coef 4</t>
  </si>
  <si>
    <t xml:space="preserve">UE 2 Développement marketing
</t>
  </si>
  <si>
    <t>Études et recherches commerciales</t>
  </si>
  <si>
    <t>Marketing et innovation responsable</t>
  </si>
  <si>
    <t>ROUBELAT</t>
  </si>
  <si>
    <t>BENBIHI</t>
  </si>
  <si>
    <t>Lahcen</t>
  </si>
  <si>
    <t xml:space="preserve">
UE 3 Marketing digital
</t>
  </si>
  <si>
    <t>Stratégie et marketing digital</t>
  </si>
  <si>
    <t>SIMONET</t>
  </si>
  <si>
    <t>Guyome</t>
  </si>
  <si>
    <t>E-marketing et stratégies de référencement</t>
  </si>
  <si>
    <t>EVANGELISTA</t>
  </si>
  <si>
    <t>GORDON</t>
  </si>
  <si>
    <t>Jerome</t>
  </si>
  <si>
    <t xml:space="preserve">SEMESTRE 2      </t>
  </si>
  <si>
    <t xml:space="preserve">UE 1 Marketing appliqué 
</t>
  </si>
  <si>
    <t>Pilotage des projets marketing</t>
  </si>
  <si>
    <t>DUCHAMP</t>
  </si>
  <si>
    <t>Marketing sectoriel</t>
  </si>
  <si>
    <t>Marketing RH - marque employeur</t>
  </si>
  <si>
    <t>Challenge concours</t>
  </si>
  <si>
    <t xml:space="preserve">UE 2 Analyse marketing approfondie      
</t>
  </si>
  <si>
    <t>Analyse de données marketing</t>
  </si>
  <si>
    <t>LAURENT</t>
  </si>
  <si>
    <t>Sofia</t>
  </si>
  <si>
    <t>Data marketing et CRM</t>
  </si>
  <si>
    <t>MORIO</t>
  </si>
  <si>
    <t>Romain</t>
  </si>
  <si>
    <t>6 Ects - Coef 2</t>
  </si>
  <si>
    <t>UE 3 Langues</t>
  </si>
  <si>
    <t xml:space="preserve">UE 4 Mission professionnelle                                                                                  </t>
  </si>
  <si>
    <t>Initiation recherche</t>
  </si>
  <si>
    <t>Alternance</t>
  </si>
  <si>
    <t>45 min</t>
  </si>
  <si>
    <t>DUCHAMP Thierry</t>
  </si>
  <si>
    <t>Stéphanie DELAHAIE</t>
  </si>
  <si>
    <t>Master 1 
Marketing Vente - Angoulême</t>
  </si>
  <si>
    <t>G4MV73</t>
  </si>
  <si>
    <t>Enseignant / Intervenant 
5</t>
  </si>
  <si>
    <t>Enseignant / Intervenant 
6</t>
  </si>
  <si>
    <t>UE 1 Management marketing</t>
  </si>
  <si>
    <t>Analyser une politique de communication plurimédia</t>
  </si>
  <si>
    <t>AUBRY</t>
  </si>
  <si>
    <t>Nadia</t>
  </si>
  <si>
    <t>Recueillir de l'information marketing : études et enquêtes</t>
  </si>
  <si>
    <t>Connaître les enjeux de la propriété intellectuelle</t>
  </si>
  <si>
    <t>PASCO</t>
  </si>
  <si>
    <t xml:space="preserve">Jean Christophe </t>
  </si>
  <si>
    <t>9 Ects - Coef. 3</t>
  </si>
  <si>
    <t>UE 2 Techniques de gestion</t>
  </si>
  <si>
    <t>Connaître les fondements d'une stratégie export</t>
  </si>
  <si>
    <t>TITALOM HAPY</t>
  </si>
  <si>
    <t>Analyser des manœuvres stratégiques sur des marchés mondiaux</t>
  </si>
  <si>
    <t>TORRES</t>
  </si>
  <si>
    <t>Jéova</t>
  </si>
  <si>
    <t>Maîtriser des outils du contrôle de gestion</t>
  </si>
  <si>
    <t>RAMPNOUX</t>
  </si>
  <si>
    <t>UE 3 Langue</t>
  </si>
  <si>
    <t>Communiquer en langue anglaise</t>
  </si>
  <si>
    <t>COX</t>
  </si>
  <si>
    <t>John</t>
  </si>
  <si>
    <t>3 Ects - Coef. 1</t>
  </si>
  <si>
    <t>UE 4 Fondements de la consommation</t>
  </si>
  <si>
    <t>Maîtriser les paradigmes de la théorie marketing</t>
  </si>
  <si>
    <t>Connaître les théories de la socialisation du consommateur</t>
  </si>
  <si>
    <t xml:space="preserve">de LA VILLE </t>
  </si>
  <si>
    <t>Inés</t>
  </si>
  <si>
    <t xml:space="preserve">SEMESTRE 2 </t>
  </si>
  <si>
    <t>UE 1 Marketing stratégique</t>
  </si>
  <si>
    <t>Connaître les fondements sémiotiques du marketing</t>
  </si>
  <si>
    <t>MOUTAT</t>
  </si>
  <si>
    <t>Audrey</t>
  </si>
  <si>
    <t>Construire une analyse sociologique des pratiques de consommation</t>
  </si>
  <si>
    <t>6 Ects - Coef. 2</t>
  </si>
  <si>
    <t>UE 2 Recherche en marketing</t>
  </si>
  <si>
    <t>Situer les perspectives de recherche en marketing</t>
  </si>
  <si>
    <t>Conduire une analyse de données</t>
  </si>
  <si>
    <t>Caractériser les pratiques marketing en contexte professionnel</t>
  </si>
  <si>
    <t>UE 4 Stage</t>
  </si>
  <si>
    <t>0h05</t>
  </si>
  <si>
    <t>15 Ects - Coef. 5</t>
  </si>
  <si>
    <t>RAMPNOUX Olivier</t>
  </si>
  <si>
    <t>Sandrine Becaud</t>
  </si>
  <si>
    <t xml:space="preserve">Master 1 
Communication des Organisations- parcours Stratégie numérique de communication
</t>
  </si>
  <si>
    <t>Année universitaire 
2025-2026</t>
  </si>
  <si>
    <t>G4CO12</t>
  </si>
  <si>
    <t>SEMESTRE 1 – 30 ECTS</t>
  </si>
  <si>
    <t>UE 1 Semaine créative</t>
  </si>
  <si>
    <t>Conception de service innovant et UX design</t>
  </si>
  <si>
    <t>PITEAU</t>
  </si>
  <si>
    <t>Clémence</t>
  </si>
  <si>
    <t>GALLO</t>
  </si>
  <si>
    <t>Agathe</t>
  </si>
  <si>
    <t>DUBIN</t>
  </si>
  <si>
    <t>Victor</t>
  </si>
  <si>
    <t>PE
EO</t>
  </si>
  <si>
    <t>50%
50%</t>
  </si>
  <si>
    <t>Storytelling et production de contenus médiatiques</t>
  </si>
  <si>
    <t>UE 2 Projets en communication numérique</t>
  </si>
  <si>
    <t>Management d'équipe et de projets numériques</t>
  </si>
  <si>
    <t>COVILLE</t>
  </si>
  <si>
    <t>Marion</t>
  </si>
  <si>
    <t>Tendances graphiques et data visualisation</t>
  </si>
  <si>
    <t>HUBER</t>
  </si>
  <si>
    <t>Gaëlle</t>
  </si>
  <si>
    <t>Gestion associative et événementielle</t>
  </si>
  <si>
    <t>FALAIS</t>
  </si>
  <si>
    <t>Flavie</t>
  </si>
  <si>
    <t>UE 3 Management de l'information</t>
  </si>
  <si>
    <t>Information en ligne, veille stratégique et médiatique</t>
  </si>
  <si>
    <t>LAVENIR</t>
  </si>
  <si>
    <t>Orientation professionnelle et gestion de carrière</t>
  </si>
  <si>
    <t>Conseil et audit en communication : simulation d’agences</t>
  </si>
  <si>
    <t>BAUDRILLART</t>
  </si>
  <si>
    <t>Mathilde</t>
  </si>
  <si>
    <t>UE 4 Méthodes et enquêtes en information et communication</t>
  </si>
  <si>
    <t>Communication et médiation scientifique</t>
  </si>
  <si>
    <t>VETEL</t>
  </si>
  <si>
    <r>
      <rPr>
        <sz val="11"/>
        <rFont val="Arial"/>
        <family val="2"/>
      </rPr>
      <t xml:space="preserve">Techniques d’enquête et </t>
    </r>
    <r>
      <rPr>
        <i/>
        <sz val="11"/>
        <rFont val="Arial"/>
        <family val="2"/>
      </rPr>
      <t>digital methods</t>
    </r>
  </si>
  <si>
    <r>
      <t xml:space="preserve">Droit de l’information et du numérique </t>
    </r>
    <r>
      <rPr>
        <i/>
        <sz val="11"/>
        <color theme="4" tint="-0.249977111117893"/>
        <rFont val="Arial"/>
        <family val="2"/>
      </rPr>
      <t>(Mutualisation M1 IE)</t>
    </r>
  </si>
  <si>
    <t>Jean Christophe</t>
  </si>
  <si>
    <t xml:space="preserve">UE 5 Langues </t>
  </si>
  <si>
    <t>SEMESTRE 2 – 30 ECTS</t>
  </si>
  <si>
    <t>UE 1 Communication stratégique</t>
  </si>
  <si>
    <t>Management des communautés en ligne et plateformes collaboratives</t>
  </si>
  <si>
    <t>ROLLAND</t>
  </si>
  <si>
    <t>Quentin</t>
  </si>
  <si>
    <t>Communication des organisations</t>
  </si>
  <si>
    <t>PRIVAT</t>
  </si>
  <si>
    <t>Apolline</t>
  </si>
  <si>
    <t>LAFRECHOUX</t>
  </si>
  <si>
    <t>Martin</t>
  </si>
  <si>
    <t>PHILIPPE</t>
  </si>
  <si>
    <t>EBELY</t>
  </si>
  <si>
    <t>Anaïs</t>
  </si>
  <si>
    <t>Communication éditoriale et création média</t>
  </si>
  <si>
    <t>VARRANE</t>
  </si>
  <si>
    <t>Arnault</t>
  </si>
  <si>
    <t>6 ECTS – Coef.2</t>
  </si>
  <si>
    <r>
      <t>UE 2 Humanités numériques et</t>
    </r>
    <r>
      <rPr>
        <b/>
        <i/>
        <sz val="11"/>
        <color rgb="FF000000"/>
        <rFont val="Calibri"/>
        <family val="2"/>
        <scheme val="minor"/>
      </rPr>
      <t xml:space="preserve"> digital methods</t>
    </r>
  </si>
  <si>
    <t>Techniques d’enquête et digital methods</t>
  </si>
  <si>
    <t>10.5</t>
  </si>
  <si>
    <t>Théories de l’information et de la communication numériques</t>
  </si>
  <si>
    <t>Analyses de trafic et mesures du web</t>
  </si>
  <si>
    <t>I HAVE NO FUCK*</t>
  </si>
  <si>
    <t>CLUE :-(</t>
  </si>
  <si>
    <t>Méthodes de stage et veille métier</t>
  </si>
  <si>
    <t>Intelligence artificielle, deep learning, data science : actualité des sciences du numérique</t>
  </si>
  <si>
    <t>Marion COVILLE</t>
  </si>
  <si>
    <t>SOUS TOTAL FILTRE</t>
  </si>
  <si>
    <t>Nadejda BELLEZZA</t>
  </si>
  <si>
    <t>Master 1 
Intelligence Economique</t>
  </si>
  <si>
    <t>G5IE11</t>
  </si>
  <si>
    <t>UE 1 Analyser</t>
  </si>
  <si>
    <t>Initiation à la pensée stratégique</t>
  </si>
  <si>
    <t>MARCON</t>
  </si>
  <si>
    <t>Christian</t>
  </si>
  <si>
    <t>Géopolitique et risque pays</t>
  </si>
  <si>
    <t>VOY-GILLIS</t>
  </si>
  <si>
    <t>MEHADDI</t>
  </si>
  <si>
    <t>UE 2 Investiguer</t>
  </si>
  <si>
    <t>Renseignement humain</t>
  </si>
  <si>
    <t>MOINET</t>
  </si>
  <si>
    <t>FREMY</t>
  </si>
  <si>
    <t>Carole</t>
  </si>
  <si>
    <t>ASSONION</t>
  </si>
  <si>
    <t>Initiation aux méthodes d'investigation et de recherche</t>
  </si>
  <si>
    <t>PAUPARD</t>
  </si>
  <si>
    <t>Axelle</t>
  </si>
  <si>
    <t>Stratégie réseau</t>
  </si>
  <si>
    <t>UE 3 Manager l'information et la communication</t>
  </si>
  <si>
    <t>Veille stratégique et outils de veille</t>
  </si>
  <si>
    <t>KRUPICKA</t>
  </si>
  <si>
    <t>Anne</t>
  </si>
  <si>
    <t>Management de projets</t>
  </si>
  <si>
    <t>KLEIJWEGT</t>
  </si>
  <si>
    <t>Ghislain</t>
  </si>
  <si>
    <t>UE 4 Sécuriser l'information</t>
  </si>
  <si>
    <t>Initiation à la cybersécurité</t>
  </si>
  <si>
    <t>PECH</t>
  </si>
  <si>
    <t>YAnnick</t>
  </si>
  <si>
    <t>PARENTHOEN</t>
  </si>
  <si>
    <t>MArc</t>
  </si>
  <si>
    <t>Manipulation de l'information : analyse et défense</t>
  </si>
  <si>
    <r>
      <t xml:space="preserve">Droit de l’information et du numérique </t>
    </r>
    <r>
      <rPr>
        <i/>
        <sz val="11"/>
        <color theme="4" tint="-0.249977111117893"/>
        <rFont val="Calibri"/>
        <family val="2"/>
        <scheme val="minor"/>
      </rPr>
      <t>(Mutualisation M1 CO)</t>
    </r>
  </si>
  <si>
    <t>9 ECTS – Coef. 9</t>
  </si>
  <si>
    <t>ROUX</t>
  </si>
  <si>
    <t>Emmanuelle</t>
  </si>
  <si>
    <t>UE 1 Manager l'information et la communication</t>
  </si>
  <si>
    <t xml:space="preserve">Management de l'information et des connaissances </t>
  </si>
  <si>
    <t>Compliance et extraterritorialité</t>
  </si>
  <si>
    <t>TALLET</t>
  </si>
  <si>
    <t>Laura</t>
  </si>
  <si>
    <t>TOUTAUD</t>
  </si>
  <si>
    <t>Théories en sciences de l’information et de la communication</t>
  </si>
  <si>
    <t>UE 2 Comprendre les fondements de l'intelligence économique</t>
  </si>
  <si>
    <t>Histoire et culture de l’intelligence économique</t>
  </si>
  <si>
    <t>Comportement de l'individu et marketing social</t>
  </si>
  <si>
    <t xml:space="preserve">
Emmanuelle 
</t>
  </si>
  <si>
    <t>UE 4 Professionnalisation</t>
  </si>
  <si>
    <t>Retour d'expériences</t>
  </si>
  <si>
    <t>Stage, apprentissage et note technique</t>
  </si>
  <si>
    <t>SOULARD</t>
  </si>
  <si>
    <t>ESteban</t>
  </si>
  <si>
    <t>Missions professionnelles en intelligence économique</t>
  </si>
  <si>
    <t>Anne KRUPICKA</t>
  </si>
  <si>
    <t>SOUS TOTAL FILTRE :</t>
  </si>
  <si>
    <t>Master 1 
Gestion des Ressources  Humaines</t>
  </si>
  <si>
    <t>G4GH11</t>
  </si>
  <si>
    <t>UE 1 Diagnostiquer</t>
  </si>
  <si>
    <t>Relier le choix stratégique aux enjeux RH</t>
  </si>
  <si>
    <t>Reyes</t>
  </si>
  <si>
    <t>Gregory</t>
  </si>
  <si>
    <t>Identifier les effets des modes d'organisation du travail</t>
  </si>
  <si>
    <t>Bellini</t>
  </si>
  <si>
    <t>Stephane</t>
  </si>
  <si>
    <t>Comprendre les particularités de la gestion internationale des RH</t>
  </si>
  <si>
    <t>Zhang</t>
  </si>
  <si>
    <t>Simulation projet Dem'UP</t>
  </si>
  <si>
    <t>Gautier</t>
  </si>
  <si>
    <t>UE 2 Piloter la transformation de l'entreprise</t>
  </si>
  <si>
    <t>Accompagner les changements</t>
  </si>
  <si>
    <t>Connaître les différentes méthodes et conceptions de gestion de projets RH</t>
  </si>
  <si>
    <t>Dufresne</t>
  </si>
  <si>
    <t>Daniel</t>
  </si>
  <si>
    <t>Ranchoux</t>
  </si>
  <si>
    <t>UE 3 Collecter et organiser l'information sociale</t>
  </si>
  <si>
    <t>Enquêter et analyser des phénomènes sociaux</t>
  </si>
  <si>
    <t>Organiser la data RH en un système d'information RH</t>
  </si>
  <si>
    <t>Mawadia</t>
  </si>
  <si>
    <t xml:space="preserve">Rendre compte des situations et évolutions en RH </t>
  </si>
  <si>
    <t>Vuattoux</t>
  </si>
  <si>
    <t>UE 4 Communiquer dans une langue étrangère</t>
  </si>
  <si>
    <t>Communiquer en anglais</t>
  </si>
  <si>
    <t>Prinçay</t>
  </si>
  <si>
    <t>UE 1 Maitriser les règles et normes encadrant la gestion des RH</t>
  </si>
  <si>
    <t>Respecter les règles des relations individuelles du travail</t>
  </si>
  <si>
    <t>MAYOUX</t>
  </si>
  <si>
    <t xml:space="preserve">Mettre en œuvre les obligations relatives à la gestion des relations collectives </t>
  </si>
  <si>
    <t>GUITTON</t>
  </si>
  <si>
    <t>Lydie</t>
  </si>
  <si>
    <t>MEUNIER</t>
  </si>
  <si>
    <t>BARBARA</t>
  </si>
  <si>
    <t xml:space="preserve">Gérer les rémunérations </t>
  </si>
  <si>
    <t>BARET</t>
  </si>
  <si>
    <t>UE 2 Développer le potentiel humain</t>
  </si>
  <si>
    <t>Attirer et fidéliser des salariés par la marque employeur</t>
  </si>
  <si>
    <t>RAMCHOUX</t>
  </si>
  <si>
    <t>CHARLOTTE</t>
  </si>
  <si>
    <t>Appuyer les managers dans leurs relations aux équipes</t>
  </si>
  <si>
    <t>MILLOT-GUINN</t>
  </si>
  <si>
    <t>SHAWNA</t>
  </si>
  <si>
    <t>Mettre en pratique un projet RH</t>
  </si>
  <si>
    <t>LAVAL</t>
  </si>
  <si>
    <t>UE 3 Communiquer dans une langue étrangère</t>
  </si>
  <si>
    <t>UE 4 Entreprendre des actions RH</t>
  </si>
  <si>
    <t>Synthétiser des connaissances académiques sur un sujet</t>
  </si>
  <si>
    <t>BELLINI</t>
  </si>
  <si>
    <t>ARNAUD</t>
  </si>
  <si>
    <t>Expérimenter une mission (Stage)</t>
  </si>
  <si>
    <t xml:space="preserve">Gregory REYES </t>
  </si>
  <si>
    <t>Master 2  
Finance Ingenierie Financière</t>
  </si>
  <si>
    <t>G5FI41</t>
  </si>
  <si>
    <t>SEMESTRE 3</t>
  </si>
  <si>
    <t>UE 1 Finance d'entreprise</t>
  </si>
  <si>
    <t>Hurwitz</t>
  </si>
  <si>
    <t>Paulina</t>
  </si>
  <si>
    <t>Comptabilité financière et IFRS</t>
  </si>
  <si>
    <t>Hikmi</t>
  </si>
  <si>
    <t>De Cruz</t>
  </si>
  <si>
    <t>Terence</t>
  </si>
  <si>
    <t>Diagnostic des comptes consolidés</t>
  </si>
  <si>
    <t>Maque</t>
  </si>
  <si>
    <t>Information financière et gouvernance</t>
  </si>
  <si>
    <t>Reporting financier</t>
  </si>
  <si>
    <t>Gestion de trésorerie</t>
  </si>
  <si>
    <t>Mercier</t>
  </si>
  <si>
    <t>Techniques financières internationales</t>
  </si>
  <si>
    <t>Nivoix</t>
  </si>
  <si>
    <t>Initiation à la SAP</t>
  </si>
  <si>
    <t>Comptabilité verte</t>
  </si>
  <si>
    <t>Carn</t>
  </si>
  <si>
    <t>Clément</t>
  </si>
  <si>
    <t>6 ECTS – Coef 2</t>
  </si>
  <si>
    <t>UE 2 Investissement et ingénieurie</t>
  </si>
  <si>
    <t>Capital investissement</t>
  </si>
  <si>
    <t>Redis</t>
  </si>
  <si>
    <t>Jean</t>
  </si>
  <si>
    <t>Finance alternative</t>
  </si>
  <si>
    <t>Financements structurés</t>
  </si>
  <si>
    <t>Opération LBO et participations</t>
  </si>
  <si>
    <t>Palard</t>
  </si>
  <si>
    <t>Jean-Etienne</t>
  </si>
  <si>
    <t>Stratégie des fusions et acquisitions</t>
  </si>
  <si>
    <t>Barneto</t>
  </si>
  <si>
    <t xml:space="preserve">UE 3 Métiers de la banque </t>
  </si>
  <si>
    <t>Allocation d'actifs et portefeuilles</t>
  </si>
  <si>
    <t>Sfez</t>
  </si>
  <si>
    <t>Analyse chartiste</t>
  </si>
  <si>
    <t>Fauquet</t>
  </si>
  <si>
    <t>Vincent</t>
  </si>
  <si>
    <t>Contrôle de gestion bancaire</t>
  </si>
  <si>
    <t>Meric</t>
  </si>
  <si>
    <t>Economie et finance bancaire</t>
  </si>
  <si>
    <t>Mottet</t>
  </si>
  <si>
    <t>Ingénieurie patrimoniale</t>
  </si>
  <si>
    <t>Tholance</t>
  </si>
  <si>
    <t>Gestion obligataire</t>
  </si>
  <si>
    <t>Blockchains et cryptomonnaie</t>
  </si>
  <si>
    <t>UE 4 Projets</t>
  </si>
  <si>
    <t>Projet de gestion de portefeuille</t>
  </si>
  <si>
    <t>Projet BVA et access</t>
  </si>
  <si>
    <t>Gillet</t>
  </si>
  <si>
    <t>Méthodologie du mémoire</t>
  </si>
  <si>
    <t>Atelier formation</t>
  </si>
  <si>
    <t>Bouvet</t>
  </si>
  <si>
    <t>Patrice</t>
  </si>
  <si>
    <t>Gestion financière approfondie</t>
  </si>
  <si>
    <t>12  ECTS – Coef 4</t>
  </si>
  <si>
    <t>SEMESTRE 4</t>
  </si>
  <si>
    <t>M</t>
  </si>
  <si>
    <t>ECTS 30 - Coef 10</t>
  </si>
  <si>
    <t>Flora SFEZ</t>
  </si>
  <si>
    <t xml:space="preserve">Gestionnaire : </t>
  </si>
  <si>
    <t xml:space="preserve">Master 2  
Comptabilité Contrôle Audit      </t>
  </si>
  <si>
    <t>G5CC11</t>
  </si>
  <si>
    <t>SEMESTRE 3 - 30 ECTS</t>
  </si>
  <si>
    <t>UE 1 Comptabilité internationale</t>
  </si>
  <si>
    <t>Normes comptables internationales</t>
  </si>
  <si>
    <t>UE 2 Audit</t>
  </si>
  <si>
    <t>Contrôle interne</t>
  </si>
  <si>
    <t>RENTE</t>
  </si>
  <si>
    <t>Stevens</t>
  </si>
  <si>
    <t>Contrôle légal des comptes</t>
  </si>
  <si>
    <t>BOURDIN</t>
  </si>
  <si>
    <t>Axel</t>
  </si>
  <si>
    <t>Audit du système d'information, conseil et reporting</t>
  </si>
  <si>
    <t>UE 3 Gestion juridique fiscale et sociale</t>
  </si>
  <si>
    <t>Environnement juridique de l'entreprise</t>
  </si>
  <si>
    <t>ZIAR</t>
  </si>
  <si>
    <t>Droit et fiscalité du développement et du financement de l'entrerprise</t>
  </si>
  <si>
    <t>TAHOUNE</t>
  </si>
  <si>
    <t>Mariam</t>
  </si>
  <si>
    <t>Droit de l'entreprise en difficultés</t>
  </si>
  <si>
    <t>Droit et Fiscalité des structures</t>
  </si>
  <si>
    <t>DOUTEAU</t>
  </si>
  <si>
    <t>Xavier</t>
  </si>
  <si>
    <t>UE 4 Anglais des affaires</t>
  </si>
  <si>
    <t>Audit and management control</t>
  </si>
  <si>
    <t>VAILLY</t>
  </si>
  <si>
    <t>SEMESTRE 4 - 30 ECTS</t>
  </si>
  <si>
    <t>UE 1 STAGE</t>
  </si>
  <si>
    <t>Initiation à la recherche et préparation du mémoire de stage</t>
  </si>
  <si>
    <t>H. APP</t>
  </si>
  <si>
    <t xml:space="preserve">Céline CONTIVAL </t>
  </si>
  <si>
    <t>Master 2 
Contrôle de Gestion et Audit Organisationnel</t>
  </si>
  <si>
    <t>G5CG11</t>
  </si>
  <si>
    <r>
      <t>UE 1 Contrôle de Gestion</t>
    </r>
    <r>
      <rPr>
        <b/>
        <i/>
        <sz val="11"/>
        <color rgb="FF0070C0"/>
        <rFont val="Calibri"/>
        <family val="2"/>
      </rPr>
      <t xml:space="preserve"> </t>
    </r>
  </si>
  <si>
    <t>Contrôle budgétaire et pilotage</t>
  </si>
  <si>
    <t xml:space="preserve">GUILLARD </t>
  </si>
  <si>
    <t>Christophe</t>
  </si>
  <si>
    <t>Contrôle de gestion et performance</t>
  </si>
  <si>
    <t xml:space="preserve">Benjamin </t>
  </si>
  <si>
    <t>Coûts et Décisions</t>
  </si>
  <si>
    <t>Contrôle organisationnel (PCI, TP)</t>
  </si>
  <si>
    <t>Enjeux actuels du contrôle de gestion</t>
  </si>
  <si>
    <t>Séminaire contrôle de gestion</t>
  </si>
  <si>
    <t>ECTS 9 - Coef 3</t>
  </si>
  <si>
    <t>UE 2 Audit Organisationnel</t>
  </si>
  <si>
    <t xml:space="preserve">Audit et gestion stratégique </t>
  </si>
  <si>
    <t xml:space="preserve">Pratique contextualisée de l'audit </t>
  </si>
  <si>
    <t>PASQUET</t>
  </si>
  <si>
    <t>Samuel</t>
  </si>
  <si>
    <t xml:space="preserve">Contrôle interne et gestion des risques </t>
  </si>
  <si>
    <t>TISSANDIER</t>
  </si>
  <si>
    <t>Audit comptable et financier</t>
  </si>
  <si>
    <t xml:space="preserve">benjamin </t>
  </si>
  <si>
    <t>ECTS 6 - Coef 2</t>
  </si>
  <si>
    <t>UE 3 Systèmes d'Information</t>
  </si>
  <si>
    <t>Architecture technique et sécurité des SI</t>
  </si>
  <si>
    <t xml:space="preserve">Patrick </t>
  </si>
  <si>
    <t>Initiation à la programmation</t>
  </si>
  <si>
    <t>ERP Initialisation à la SAP</t>
  </si>
  <si>
    <t>Modélisation des SI</t>
  </si>
  <si>
    <t>Gestion de Projet</t>
  </si>
  <si>
    <t xml:space="preserve">MARTINEAU </t>
  </si>
  <si>
    <t>Jean-Baptiste</t>
  </si>
  <si>
    <t>Usage et appropriation des SI</t>
  </si>
  <si>
    <t>BOUGOIN</t>
  </si>
  <si>
    <t xml:space="preserve">Pascal </t>
  </si>
  <si>
    <t>Enjeux de la transformation digitale</t>
  </si>
  <si>
    <t>ROBINEAU</t>
  </si>
  <si>
    <t>Wilfried</t>
  </si>
  <si>
    <t>Séminaire Système d'information</t>
  </si>
  <si>
    <t>UE 4 Compétences Transversales</t>
  </si>
  <si>
    <t>Projet Transversal</t>
  </si>
  <si>
    <t>JAUD</t>
  </si>
  <si>
    <t>Animation d'équipe et communication</t>
  </si>
  <si>
    <t>UE 1 Stage</t>
  </si>
  <si>
    <t>45min</t>
  </si>
  <si>
    <t>Benjamin DREVETON</t>
  </si>
  <si>
    <t xml:space="preserve">Master 2 
International Management (en anglais) MIM </t>
  </si>
  <si>
    <t>UE1 -les TD sont payés en CM (6h CM*1,5=9 htd) car les cours sont en anglais. Vu avec Stéphane Bellini</t>
  </si>
  <si>
    <t>G5MC94</t>
  </si>
  <si>
    <t>UE1 International Framework</t>
  </si>
  <si>
    <t>Corporate Strategy-Internationalisation</t>
  </si>
  <si>
    <t>Phillippe</t>
  </si>
  <si>
    <t>Intercultural Management Business Negotiation</t>
  </si>
  <si>
    <t xml:space="preserve">Haydeé </t>
  </si>
  <si>
    <t>International Sales &amp; Marketing</t>
  </si>
  <si>
    <t>DJEDIDI</t>
  </si>
  <si>
    <t>Amina</t>
  </si>
  <si>
    <t>International Financial Analysis</t>
  </si>
  <si>
    <t>(9 ECTS – Coef. 3)</t>
  </si>
  <si>
    <t>UE2 International Management</t>
  </si>
  <si>
    <t>International social  law</t>
  </si>
  <si>
    <t>LHERNOULD</t>
  </si>
  <si>
    <t>Jean-Philippe</t>
  </si>
  <si>
    <t>International Financial Markets</t>
  </si>
  <si>
    <t>International Human Resources Management</t>
  </si>
  <si>
    <t>BOURGUINAT</t>
  </si>
  <si>
    <t>Christine</t>
  </si>
  <si>
    <t>Management Accounting and International Aspects</t>
  </si>
  <si>
    <t>TAHAR-FREXINOS</t>
  </si>
  <si>
    <t>Caroline</t>
  </si>
  <si>
    <t>(6 ECTS – Coef. 2)</t>
  </si>
  <si>
    <t>UE3 Strategy and Marketing</t>
  </si>
  <si>
    <t>International Project Management</t>
  </si>
  <si>
    <t>SANCHEZ</t>
  </si>
  <si>
    <t>Luc</t>
  </si>
  <si>
    <t>9+3
(du cours Digital Transformation)</t>
  </si>
  <si>
    <t xml:space="preserve">LE ROUX </t>
  </si>
  <si>
    <t>12.5</t>
  </si>
  <si>
    <t>International Monetary Systems and Exchange Risk</t>
  </si>
  <si>
    <t>DO VALE</t>
  </si>
  <si>
    <t xml:space="preserve">Adriano </t>
  </si>
  <si>
    <t>Digital Transformation</t>
  </si>
  <si>
    <t>les autres 3hCM sont transférées en IPM</t>
  </si>
  <si>
    <t>Lecturers in Current International Affairs</t>
  </si>
  <si>
    <t>DEARS</t>
  </si>
  <si>
    <t>Jennifer</t>
  </si>
  <si>
    <t>Thibault</t>
  </si>
  <si>
    <t>MIZIRIAK</t>
  </si>
  <si>
    <t xml:space="preserve">Anna </t>
  </si>
  <si>
    <t xml:space="preserve">RIQUET </t>
  </si>
  <si>
    <t>Jorisse</t>
  </si>
  <si>
    <t>3 (bénévole)</t>
  </si>
  <si>
    <t>(9 ECTS – Coef.3)</t>
  </si>
  <si>
    <t>UE 4 - Option FLE</t>
  </si>
  <si>
    <t>FLE Intensif</t>
  </si>
  <si>
    <t>TARDY</t>
  </si>
  <si>
    <t>Sandra</t>
  </si>
  <si>
    <t>UE 4 - Option Langues étrangères</t>
  </si>
  <si>
    <t>GUILLOU</t>
  </si>
  <si>
    <t>Langue vivante 2</t>
  </si>
  <si>
    <t>UE 4 - Option Foreign languages</t>
  </si>
  <si>
    <t>Second language-MIM</t>
  </si>
  <si>
    <t>French Culture</t>
  </si>
  <si>
    <t>(6 ECTS – Coef.2)</t>
  </si>
  <si>
    <t>UE1 Professional Application</t>
  </si>
  <si>
    <t>Internship and Thesis</t>
  </si>
  <si>
    <t>Internship research- MIM</t>
  </si>
  <si>
    <t>Tutoring- MIM</t>
  </si>
  <si>
    <t>Thesis methodology- MIM</t>
  </si>
  <si>
    <t>(30 Ects - Coef. 10)</t>
  </si>
  <si>
    <t>TOTAL DES HEURES - option FLE</t>
  </si>
  <si>
    <t>TOTAL DES HEURES - option Langues</t>
  </si>
  <si>
    <t>TOTAL DES HEURES - option Foreign</t>
  </si>
  <si>
    <t>Mutualisation M2 MIM et M2 MI Asie</t>
  </si>
  <si>
    <t>option FLE</t>
  </si>
  <si>
    <t>Boqi ZHANG</t>
  </si>
  <si>
    <t xml:space="preserve">JAMALI-GUTH Wafaa </t>
  </si>
  <si>
    <t>option Langues</t>
  </si>
  <si>
    <t>option Foreign</t>
  </si>
  <si>
    <t>Master 2 
Commerce International</t>
  </si>
  <si>
    <t>G5MC91</t>
  </si>
  <si>
    <t>UE 1 International Framework</t>
  </si>
  <si>
    <t>Corporate Strategy- Internationalisation</t>
  </si>
  <si>
    <t xml:space="preserve">Intercultural Management Business Negotiation </t>
  </si>
  <si>
    <t>UE 2 Stratégie</t>
  </si>
  <si>
    <t>Digital transformation</t>
  </si>
  <si>
    <t>Prospective stratégique internationale</t>
  </si>
  <si>
    <t>Conférence : présentation d'entreprises</t>
  </si>
  <si>
    <t xml:space="preserve">Thibaud </t>
  </si>
  <si>
    <t>CAMMAL</t>
  </si>
  <si>
    <t>caroline</t>
  </si>
  <si>
    <t>Country Risk Analysis</t>
  </si>
  <si>
    <t>Sécurisation des contrats internationaux</t>
  </si>
  <si>
    <t>UE 3 Techniques du commerce international</t>
  </si>
  <si>
    <t>Etudes de cas en commerce international</t>
  </si>
  <si>
    <t>Jean Paul</t>
  </si>
  <si>
    <t>Techniques douanières</t>
  </si>
  <si>
    <t>Techniques de financement internationales</t>
  </si>
  <si>
    <t>Fiscalité des échanges internationaux</t>
  </si>
  <si>
    <t>UE 4 - Option FLE intensif</t>
  </si>
  <si>
    <t>FLE intensif</t>
  </si>
  <si>
    <t>PE
PE</t>
  </si>
  <si>
    <t>40%
25%</t>
  </si>
  <si>
    <t>Second language - MIM</t>
  </si>
  <si>
    <t>French culture</t>
  </si>
  <si>
    <t xml:space="preserve">UE 1 Application professionnnelle </t>
  </si>
  <si>
    <t>Tutorat de mémoire</t>
  </si>
  <si>
    <t>KIDMEN</t>
  </si>
  <si>
    <t>Laure</t>
  </si>
  <si>
    <t>Recherche de stage</t>
  </si>
  <si>
    <t>Méthodologie de la recherche</t>
  </si>
  <si>
    <t>Stage et mémoire</t>
  </si>
  <si>
    <t xml:space="preserve">30 ECTS - Coef 10 </t>
  </si>
  <si>
    <t>mutualisation M2 MIM et M2 MI Asie</t>
  </si>
  <si>
    <t>Haydee Margarita HERNANDEZ RUIZ</t>
  </si>
  <si>
    <t>Master 2 
Commerce International des Spiritueux</t>
  </si>
  <si>
    <t>Cours en anglais</t>
  </si>
  <si>
    <t xml:space="preserve">Cours en anglais et français </t>
  </si>
  <si>
    <t>UE 1 Cadre international des affaires</t>
  </si>
  <si>
    <r>
      <t xml:space="preserve">Droit de la distribution
</t>
    </r>
    <r>
      <rPr>
        <i/>
        <sz val="11"/>
        <color rgb="FF0070C0"/>
        <rFont val="Calibri"/>
        <family val="2"/>
        <scheme val="minor"/>
      </rPr>
      <t>(mutualisé M2 DGCS)</t>
    </r>
  </si>
  <si>
    <t>ROCHARD</t>
  </si>
  <si>
    <t>Denis</t>
  </si>
  <si>
    <t>Amaury</t>
  </si>
  <si>
    <t>ROCHDI</t>
  </si>
  <si>
    <t>30min</t>
  </si>
  <si>
    <r>
      <t xml:space="preserve">Repression des fraudes
</t>
    </r>
    <r>
      <rPr>
        <i/>
        <sz val="11"/>
        <color rgb="FF0070C0"/>
        <rFont val="Calibri"/>
        <family val="2"/>
        <scheme val="minor"/>
      </rPr>
      <t>(mutualisé M2 DGCS)</t>
    </r>
  </si>
  <si>
    <t>OLLART</t>
  </si>
  <si>
    <t>PUPIER</t>
  </si>
  <si>
    <r>
      <t xml:space="preserve">Droit fical et douanier 
</t>
    </r>
    <r>
      <rPr>
        <i/>
        <sz val="11"/>
        <color rgb="FF0070C0"/>
        <rFont val="Calibri"/>
        <family val="2"/>
        <scheme val="minor"/>
      </rPr>
      <t>(mutualisé M2 DGCS)</t>
    </r>
  </si>
  <si>
    <t>PANNETIER</t>
  </si>
  <si>
    <t>Giovanni</t>
  </si>
  <si>
    <t>MUSQUI</t>
  </si>
  <si>
    <t>Marthe</t>
  </si>
  <si>
    <t>UE 2 Stratégie et marketing</t>
  </si>
  <si>
    <t>Stratégie d’internationalisation</t>
  </si>
  <si>
    <t>DIKMEN</t>
  </si>
  <si>
    <t>Etude de marché et projets</t>
  </si>
  <si>
    <t xml:space="preserve">Philippe </t>
  </si>
  <si>
    <t xml:space="preserve">EO </t>
  </si>
  <si>
    <r>
      <t xml:space="preserve">Marketing sectoriel
 </t>
    </r>
    <r>
      <rPr>
        <i/>
        <sz val="11"/>
        <color rgb="FF0070C0"/>
        <rFont val="Calibri"/>
        <family val="2"/>
        <scheme val="minor"/>
      </rPr>
      <t>(mutualisé M2 DGCS)</t>
    </r>
  </si>
  <si>
    <t>THOMPSON</t>
  </si>
  <si>
    <t>Simon</t>
  </si>
  <si>
    <t>UE 3 Techniques du commerce</t>
  </si>
  <si>
    <t>2h30</t>
  </si>
  <si>
    <r>
      <t xml:space="preserve">International sourcing 
</t>
    </r>
    <r>
      <rPr>
        <i/>
        <sz val="11"/>
        <color theme="4" tint="-0.249977111117893"/>
        <rFont val="Calibri"/>
        <family val="2"/>
        <scheme val="minor"/>
      </rPr>
      <t>(mutualisé M1 CI 86 et M2 DGCS)</t>
    </r>
  </si>
  <si>
    <t>XIAO</t>
  </si>
  <si>
    <t>Yan</t>
  </si>
  <si>
    <t>UE 4 Management financier et pilotage d'entreprise</t>
  </si>
  <si>
    <r>
      <t xml:space="preserve">Simulation de gestion
 </t>
    </r>
    <r>
      <rPr>
        <i/>
        <sz val="11"/>
        <color rgb="FF0070C0"/>
        <rFont val="Calibri"/>
        <family val="2"/>
        <scheme val="minor"/>
      </rPr>
      <t>(mutualisé M2 DGCS)</t>
    </r>
  </si>
  <si>
    <t xml:space="preserve">PT </t>
  </si>
  <si>
    <t>FERNANDEZ RUIZ</t>
  </si>
  <si>
    <t>UE 5 Langues</t>
  </si>
  <si>
    <r>
      <t xml:space="preserve">Anglais 
</t>
    </r>
    <r>
      <rPr>
        <i/>
        <sz val="11"/>
        <color rgb="FF0070C0"/>
        <rFont val="Calibri"/>
        <family val="2"/>
        <scheme val="minor"/>
      </rPr>
      <t>(mutualisé M2 DGCS)</t>
    </r>
  </si>
  <si>
    <t xml:space="preserve">BUI QOC </t>
  </si>
  <si>
    <t>PE
PT</t>
  </si>
  <si>
    <t>UE 1 Application professionnelle</t>
  </si>
  <si>
    <t>Méthodologie mémoire pour couplage</t>
  </si>
  <si>
    <r>
      <t xml:space="preserve">Projets pédagogiques 
</t>
    </r>
    <r>
      <rPr>
        <i/>
        <sz val="11"/>
        <color rgb="FF0070C0"/>
        <rFont val="Calibri"/>
        <family val="2"/>
        <scheme val="minor"/>
      </rPr>
      <t>(mutualisé M2 DGCS)</t>
    </r>
  </si>
  <si>
    <t>Stage (5 mois)</t>
  </si>
  <si>
    <t xml:space="preserve">45 min </t>
  </si>
  <si>
    <t>TOTAL DES HEURES</t>
  </si>
  <si>
    <t>Jean-Paul TITALOM HAPPI</t>
  </si>
  <si>
    <t>Master 2 
Marketing et Stratégie des Marques</t>
  </si>
  <si>
    <t>G5MV76</t>
  </si>
  <si>
    <t>UE 1 Développement produits et marques</t>
  </si>
  <si>
    <t>Stratégie de Marques</t>
  </si>
  <si>
    <t>Gestion de produits nouveaux</t>
  </si>
  <si>
    <t>Responsabilté sociale des entreprises</t>
  </si>
  <si>
    <t>MILLIOT</t>
  </si>
  <si>
    <t>Conférences professionnelles</t>
  </si>
  <si>
    <t>ETCHETO</t>
  </si>
  <si>
    <t>Guy</t>
  </si>
  <si>
    <t>CUENOUD</t>
  </si>
  <si>
    <t>WEBER</t>
  </si>
  <si>
    <t>UE 2 Marketing stratégique</t>
  </si>
  <si>
    <t>Gestion de projets marketing</t>
  </si>
  <si>
    <t>Stratégie prospective</t>
  </si>
  <si>
    <t>Stratégie d'internationalisation</t>
  </si>
  <si>
    <t>COUPEL</t>
  </si>
  <si>
    <t>Tiphaine</t>
  </si>
  <si>
    <t>UE 3 Marketing digital de la marque</t>
  </si>
  <si>
    <t>E-marketing</t>
  </si>
  <si>
    <t>E-commerce</t>
  </si>
  <si>
    <t>MESTARI</t>
  </si>
  <si>
    <t>Communication digitale</t>
  </si>
  <si>
    <t>Distribution cross-canal</t>
  </si>
  <si>
    <t>UE 4 Études et recherches en marketing</t>
  </si>
  <si>
    <t>Études et méthodes quantitatives approfondies</t>
  </si>
  <si>
    <t>Éudes et méthodes qualitatives approfondies</t>
  </si>
  <si>
    <t>Méthodologie pour le mémoire</t>
  </si>
  <si>
    <t>LE BRIX</t>
  </si>
  <si>
    <t>Jérémy</t>
  </si>
  <si>
    <t>MORRIS</t>
  </si>
  <si>
    <t>Neil</t>
  </si>
  <si>
    <t>UE 6 Stage</t>
  </si>
  <si>
    <t>André LE ROUX</t>
  </si>
  <si>
    <t xml:space="preserve">SOUS TOTAL </t>
  </si>
  <si>
    <t>Master 2 
Management des Projets Marketing</t>
  </si>
  <si>
    <t>G5MV73</t>
  </si>
  <si>
    <t>P-PFA</t>
  </si>
  <si>
    <t>UE 1 Marketing et stratégie</t>
  </si>
  <si>
    <t>Identité et stratégie de marque</t>
  </si>
  <si>
    <t xml:space="preserve">Scénarios et stratégies marketing                </t>
  </si>
  <si>
    <t xml:space="preserve">Communication d'entreprise                    </t>
  </si>
  <si>
    <t>BIGOTTE-LEROY</t>
  </si>
  <si>
    <t>DIOUDONNAT</t>
  </si>
  <si>
    <t>Marketing responsable</t>
  </si>
  <si>
    <t>VALENTIN</t>
  </si>
  <si>
    <t>Géraldine</t>
  </si>
  <si>
    <t>Stratégie et politique de distribution</t>
  </si>
  <si>
    <t>N'GUYEN</t>
  </si>
  <si>
    <t>Myline</t>
  </si>
  <si>
    <t>12 ECTS - Coef 4</t>
  </si>
  <si>
    <t>UE 2 Développement des projets  digitaux</t>
  </si>
  <si>
    <t>Stratégie digitale et e-business</t>
  </si>
  <si>
    <t>MAUGEIN</t>
  </si>
  <si>
    <t>Florian</t>
  </si>
  <si>
    <t>CHAMPON</t>
  </si>
  <si>
    <t>Mickaël</t>
  </si>
  <si>
    <t>ROSSILLON</t>
  </si>
  <si>
    <t>CHATEAUX</t>
  </si>
  <si>
    <t>Nelson</t>
  </si>
  <si>
    <t>Gestion de la relation client</t>
  </si>
  <si>
    <t>Conduite de projet e-marketing</t>
  </si>
  <si>
    <t>MASKO</t>
  </si>
  <si>
    <t>Cannelle</t>
  </si>
  <si>
    <t>UE 3 Gestion et contrôle des projets marketing</t>
  </si>
  <si>
    <t>Gestion financière et budgétaire</t>
  </si>
  <si>
    <t>Construction d'un business plan</t>
  </si>
  <si>
    <t>DAFFEUR</t>
  </si>
  <si>
    <t>Droit du marketing et risques numériques</t>
  </si>
  <si>
    <t>BILLETTE</t>
  </si>
  <si>
    <t>Marc</t>
  </si>
  <si>
    <t>UE 4 Management et méthodologies de projets</t>
  </si>
  <si>
    <t>Gérer un projet en mode agile</t>
  </si>
  <si>
    <t>CHERON LEDIEU</t>
  </si>
  <si>
    <t>Maud</t>
  </si>
  <si>
    <t>GIMENEZ</t>
  </si>
  <si>
    <t>Justine</t>
  </si>
  <si>
    <t>COURLIVANT</t>
  </si>
  <si>
    <t>Camille</t>
  </si>
  <si>
    <t>Aspects humains du management de projet</t>
  </si>
  <si>
    <t>Construire son projet professionnel</t>
  </si>
  <si>
    <t>AUTIN</t>
  </si>
  <si>
    <t>Recherche - méthodologie du mémoire</t>
  </si>
  <si>
    <t xml:space="preserve">UE 5 Langues vivantes </t>
  </si>
  <si>
    <t>3 ECTS - Coef 1</t>
  </si>
  <si>
    <t xml:space="preserve">UE 1 Mission professionnelle                                                   </t>
  </si>
  <si>
    <t>Mémoire et Soutenance</t>
  </si>
  <si>
    <t>50min</t>
  </si>
  <si>
    <t>RESPONSABLE :</t>
  </si>
  <si>
    <t>FREDY-PLANCHOT Agnès</t>
  </si>
  <si>
    <t>H.PPD</t>
  </si>
  <si>
    <t>Pauline Nevo</t>
  </si>
  <si>
    <t xml:space="preserve"> </t>
  </si>
  <si>
    <t>Master 2 
Digital Youth Marketing -Angoulême</t>
  </si>
  <si>
    <t>G5MV75</t>
  </si>
  <si>
    <t xml:space="preserve">SEMESTRE 3 </t>
  </si>
  <si>
    <t>UE 1
Marketing et jeunes consommateurs</t>
  </si>
  <si>
    <t>Analyser le comportement de l'enfant utlisateur</t>
  </si>
  <si>
    <t>De LA VILLE</t>
  </si>
  <si>
    <t xml:space="preserve">Inés </t>
  </si>
  <si>
    <t>LEROY</t>
  </si>
  <si>
    <t>Héloïse</t>
  </si>
  <si>
    <t>GUINAUDEAU</t>
  </si>
  <si>
    <t>0h30</t>
  </si>
  <si>
    <t>Comprendre les pratiques de consommation juvéniles</t>
  </si>
  <si>
    <t>GAUTELLER</t>
  </si>
  <si>
    <t>GEORGES</t>
  </si>
  <si>
    <t>Christopher</t>
  </si>
  <si>
    <t xml:space="preserve">WANGLER </t>
  </si>
  <si>
    <t>Hélène</t>
  </si>
  <si>
    <t>Elaborer une stratégie "Youth Marketing"</t>
  </si>
  <si>
    <t>CONDAMIN</t>
  </si>
  <si>
    <t>Laetitia</t>
  </si>
  <si>
    <t>NICOL</t>
  </si>
  <si>
    <t>Concevoir une politique de "Licensing"</t>
  </si>
  <si>
    <t>ACQUIER</t>
  </si>
  <si>
    <t>Sara</t>
  </si>
  <si>
    <t>SAKR</t>
  </si>
  <si>
    <t>Sarah</t>
  </si>
  <si>
    <t>UE 2
Modèles d'affaires plurimédia</t>
  </si>
  <si>
    <t>Maîtriser la distribution omnicanale</t>
  </si>
  <si>
    <t>HOUSEAUX</t>
  </si>
  <si>
    <t>Bertrand</t>
  </si>
  <si>
    <t>DARTHENAY</t>
  </si>
  <si>
    <t>Frédéric</t>
  </si>
  <si>
    <t>6h</t>
  </si>
  <si>
    <t>Connaître les enjeux juridiques et financiers d'une propriété intellectuelle</t>
  </si>
  <si>
    <t>GOUDARD</t>
  </si>
  <si>
    <t>Bérénice</t>
  </si>
  <si>
    <t>ZEGGAGH</t>
  </si>
  <si>
    <t>REGUILLET</t>
  </si>
  <si>
    <t>Comprendre les enjeux de modèles d'affaires plurimédia</t>
  </si>
  <si>
    <t>ERBES</t>
  </si>
  <si>
    <t>DUCOS</t>
  </si>
  <si>
    <t>GIARD</t>
  </si>
  <si>
    <t>MARTIN</t>
  </si>
  <si>
    <t>Piloter un projet plurimédia</t>
  </si>
  <si>
    <t>12 Ects - Coef. 4</t>
  </si>
  <si>
    <t>UE 3
Outils numériques pour le marketing et la recherche</t>
  </si>
  <si>
    <t>Préparer une stratégie digitale</t>
  </si>
  <si>
    <t>WANGLER</t>
  </si>
  <si>
    <t>POPINEAU</t>
  </si>
  <si>
    <t>David</t>
  </si>
  <si>
    <t>PAPOT</t>
  </si>
  <si>
    <t>Communiquer une vision prospective d'une marque</t>
  </si>
  <si>
    <t>Elaborer et réaliser un projet de recherche</t>
  </si>
  <si>
    <t>UE 4
Langue</t>
  </si>
  <si>
    <t xml:space="preserve">SEMESTRE 4 </t>
  </si>
  <si>
    <t xml:space="preserve">UE 1
Mémoire et stage </t>
  </si>
  <si>
    <t>Mémoire - Stage (6 mois)</t>
  </si>
  <si>
    <t>0h45</t>
  </si>
  <si>
    <t>30 Ects - Coef. 10</t>
  </si>
  <si>
    <t>DE LA VILLE Inés</t>
  </si>
  <si>
    <t xml:space="preserve">BECAUD Sandrine </t>
  </si>
  <si>
    <t xml:space="preserve">Master 2 
Stratégie numérique de communication
</t>
  </si>
  <si>
    <t>G5CO12</t>
  </si>
  <si>
    <t>UE 1 Analyse des stratégies de communication numérique</t>
  </si>
  <si>
    <t>Industries culturelle et créatives : pratiques de production et de consommation innovantes</t>
  </si>
  <si>
    <t xml:space="preserve">Falvie </t>
  </si>
  <si>
    <t xml:space="preserve">Agathe </t>
  </si>
  <si>
    <t xml:space="preserve">Apolline </t>
  </si>
  <si>
    <t>Socioéconomie des plateformes numériques</t>
  </si>
  <si>
    <t>BALGOBIN</t>
  </si>
  <si>
    <t xml:space="preserve">Yann </t>
  </si>
  <si>
    <t xml:space="preserve">Bruno </t>
  </si>
  <si>
    <t>Stratégie d'influence et gestion de communautés en ligne</t>
  </si>
  <si>
    <t xml:space="preserve">Quentin </t>
  </si>
  <si>
    <t xml:space="preserve">Beer </t>
  </si>
  <si>
    <t>9 Ects - Coef 3</t>
  </si>
  <si>
    <t>UE 2 Management de la communication</t>
  </si>
  <si>
    <t>Planning stratégique et innovations médiatiques</t>
  </si>
  <si>
    <t>YUNG</t>
  </si>
  <si>
    <t xml:space="preserve">Laurène </t>
  </si>
  <si>
    <t>Communication responsable et inclusive</t>
  </si>
  <si>
    <t xml:space="preserve">Marion </t>
  </si>
  <si>
    <t xml:space="preserve">Martin </t>
  </si>
  <si>
    <t>Communication de crise et cartographie de controverses</t>
  </si>
  <si>
    <t>COUSSIEU</t>
  </si>
  <si>
    <t xml:space="preserve">Wilfried </t>
  </si>
  <si>
    <t>UE 3 Environnements professionnels de la recherche et des entreprises</t>
  </si>
  <si>
    <t>Séminaires : humanités numériques, sciences humaines et sociales</t>
  </si>
  <si>
    <t>Tutorat de professionnalisation</t>
  </si>
  <si>
    <t>Anglais : préparation au TOEIC</t>
  </si>
  <si>
    <t xml:space="preserve">Marine </t>
  </si>
  <si>
    <t>Digital culture</t>
  </si>
  <si>
    <t xml:space="preserve">Maëlla </t>
  </si>
  <si>
    <t>UE 5 Pratiques professionnelles créatives</t>
  </si>
  <si>
    <t>Media Training</t>
  </si>
  <si>
    <t>THOLANCE</t>
  </si>
  <si>
    <t xml:space="preserve">Eva-Luna </t>
  </si>
  <si>
    <t>Semaine créative</t>
  </si>
  <si>
    <t xml:space="preserve">Clémence </t>
  </si>
  <si>
    <t>3 Ects - Coef 1</t>
  </si>
  <si>
    <t>UE 6 Méthodes de recherche</t>
  </si>
  <si>
    <t>Méthodes de recherche</t>
  </si>
  <si>
    <t>Digital methods et visual studies : étudier les données numériques</t>
  </si>
  <si>
    <t xml:space="preserve">Gabrielle </t>
  </si>
  <si>
    <t>Accompagnement au mémoire de recherche</t>
  </si>
  <si>
    <t xml:space="preserve">UE 1 Apprentissage ou Stage de 6 mois alterné                                </t>
  </si>
  <si>
    <t xml:space="preserve">Apprentissage ou Stage de 6 mois alterné </t>
  </si>
  <si>
    <t>1H</t>
  </si>
  <si>
    <t>Bruno VETTEL</t>
  </si>
  <si>
    <t>Master 2
Intelligence Economique</t>
  </si>
  <si>
    <t>UE 1 Stratégie de proactivité</t>
  </si>
  <si>
    <t>Prospective stratégique</t>
  </si>
  <si>
    <t>Datavisualisation</t>
  </si>
  <si>
    <t>HENRY</t>
  </si>
  <si>
    <t>Actualités de l'intelligence économique</t>
  </si>
  <si>
    <t>Management de l'innovation</t>
  </si>
  <si>
    <t>6 ECTS - Coef. 2</t>
  </si>
  <si>
    <t>UE 2 Stratégie d'intéraction</t>
  </si>
  <si>
    <t>Intelligence territoriale et développement local</t>
  </si>
  <si>
    <t>KNAUF</t>
  </si>
  <si>
    <t>Nudge marketing</t>
  </si>
  <si>
    <t>Théories de l'interaction</t>
  </si>
  <si>
    <t>Open source intelligence (OSINT)</t>
  </si>
  <si>
    <t>UE 3 Influence</t>
  </si>
  <si>
    <t>Influence et lobbying</t>
  </si>
  <si>
    <t>RAVAILHE</t>
  </si>
  <si>
    <t>BONDU</t>
  </si>
  <si>
    <t>Jérôme (à confirmer)</t>
  </si>
  <si>
    <t>ATTARÇA</t>
  </si>
  <si>
    <t>Mourad (à confirmer)</t>
  </si>
  <si>
    <t>Stratégie de communication digitale</t>
  </si>
  <si>
    <t>FOUCHE</t>
  </si>
  <si>
    <t>DESMOULINS</t>
  </si>
  <si>
    <t>Lucille (à confirmer)</t>
  </si>
  <si>
    <t>DESMAISON</t>
  </si>
  <si>
    <t>Xavier (à confirmer)</t>
  </si>
  <si>
    <t>6ECTS – Coef. 2</t>
  </si>
  <si>
    <t>UE 4 Recherche - Action</t>
  </si>
  <si>
    <t xml:space="preserve">Accompagnement mémoire </t>
  </si>
  <si>
    <t>Recherche appliquée à l'intelligence économique et sociale</t>
  </si>
  <si>
    <t>UE5 Entreprendre</t>
  </si>
  <si>
    <t xml:space="preserve">Business design </t>
  </si>
  <si>
    <t>COUTON</t>
  </si>
  <si>
    <t>Anglais - préparation au TOEIC</t>
  </si>
  <si>
    <t>3 ECTS - Coef. 1</t>
  </si>
  <si>
    <t>UE 6 Sécurité</t>
  </si>
  <si>
    <t>Management de la cybersécurité</t>
  </si>
  <si>
    <t>LACARTE</t>
  </si>
  <si>
    <t>Boris (à confirmer)</t>
  </si>
  <si>
    <t>ARPAGIAN</t>
  </si>
  <si>
    <t>Audit et stratégies de sécurité économique</t>
  </si>
  <si>
    <t>LIOT</t>
  </si>
  <si>
    <t>Quentin (à confirmer)</t>
  </si>
  <si>
    <t xml:space="preserve">UE 1 Compétences professionnelles                                               </t>
  </si>
  <si>
    <t>Enseignants chercheurs</t>
  </si>
  <si>
    <t>Acquisition de compétences métier</t>
  </si>
  <si>
    <t>Christian MARCON</t>
  </si>
  <si>
    <t>Master 2 
Intelligence Economique- ILERI</t>
  </si>
  <si>
    <t>G5IE12</t>
  </si>
  <si>
    <t xml:space="preserve">UE 1 Stratégie </t>
  </si>
  <si>
    <t>Marketing territorial</t>
  </si>
  <si>
    <t>Intelligence interculturelle de la stratégie</t>
  </si>
  <si>
    <t>UE 2 Influence numérique</t>
  </si>
  <si>
    <t>Affaires publiques et lobbying</t>
  </si>
  <si>
    <t>Exploiter le cyberspace</t>
  </si>
  <si>
    <t>Le renseignement humain</t>
  </si>
  <si>
    <t>UE 3 Recherche-action</t>
  </si>
  <si>
    <t xml:space="preserve">Sécurité économique </t>
  </si>
  <si>
    <t>Gestion des risques par l'IE</t>
  </si>
  <si>
    <t>3ECTS – Coef. 1</t>
  </si>
  <si>
    <t>UE 4 Management</t>
  </si>
  <si>
    <t>Pratique de la négociation d'affaires à l'international</t>
  </si>
  <si>
    <t>Insertion dans le monde professionnel</t>
  </si>
  <si>
    <t>Conformité et audit</t>
  </si>
  <si>
    <t>L'intelligence économique vue par ses acteurs</t>
  </si>
  <si>
    <t>0h40</t>
  </si>
  <si>
    <t>UE 6 Pratiques professionnelles</t>
  </si>
  <si>
    <t>Droit de l'IE</t>
  </si>
  <si>
    <t>Outil de veille et de gestion des connaissances</t>
  </si>
  <si>
    <t>Politique publique d'IE</t>
  </si>
  <si>
    <t>Stage soutenance</t>
  </si>
  <si>
    <t>Master 2 
Gestion des Ressources Humaines FI</t>
  </si>
  <si>
    <t>G5GH11</t>
  </si>
  <si>
    <t>Enseignant / Intervenant 
7</t>
  </si>
  <si>
    <t>Repérer les différents types de fonctions RH</t>
  </si>
  <si>
    <t xml:space="preserve">LAVAL </t>
  </si>
  <si>
    <t>GUINAND</t>
  </si>
  <si>
    <t>Définir une politique RSE à partir d'un audit social</t>
  </si>
  <si>
    <t>Observer le travail</t>
  </si>
  <si>
    <t>6 ECTS – Coef 1</t>
  </si>
  <si>
    <t>UE 2 Piloter les transformations de l'entreprise</t>
  </si>
  <si>
    <t>Déployer la digitalisation du travail</t>
  </si>
  <si>
    <t>DE CARVALHO</t>
  </si>
  <si>
    <t>Anticiper l'évolution des emplois et compétences</t>
  </si>
  <si>
    <t>SAID MOHAMED</t>
  </si>
  <si>
    <t>Sourabad</t>
  </si>
  <si>
    <t>LAFFORET</t>
  </si>
  <si>
    <t>FIEVRE</t>
  </si>
  <si>
    <t>Mettre en place un plan de développement des compétences</t>
  </si>
  <si>
    <t xml:space="preserve">TABONE </t>
  </si>
  <si>
    <t>Françoise</t>
  </si>
  <si>
    <t>Organiser le recrutement et évaluer le potentiel</t>
  </si>
  <si>
    <t>MORISSET</t>
  </si>
  <si>
    <t>IGLESIAS</t>
  </si>
  <si>
    <t>Nadège</t>
  </si>
  <si>
    <t>UE 3 Maîtriser les règles 
et normes encadrant 
la gestion des RH</t>
  </si>
  <si>
    <t xml:space="preserve">Respecter les règles des relations individuelles de travail </t>
  </si>
  <si>
    <t>DEBARRE</t>
  </si>
  <si>
    <t>Pierre-Yves</t>
  </si>
  <si>
    <t>BENOUDA</t>
  </si>
  <si>
    <t>Sandrine</t>
  </si>
  <si>
    <t xml:space="preserve">LAFFFORET </t>
  </si>
  <si>
    <t>VELLARD</t>
  </si>
  <si>
    <t>UE 4 Développer le 
potentiel humain</t>
  </si>
  <si>
    <t>Mettre en place un plan de santé et sécurité au travail</t>
  </si>
  <si>
    <t>VIALLESOUBRANNE Thierry</t>
  </si>
  <si>
    <t>MISTROT</t>
  </si>
  <si>
    <t>François</t>
  </si>
  <si>
    <t>OLLIVIER</t>
  </si>
  <si>
    <t xml:space="preserve">PELLUCHON </t>
  </si>
  <si>
    <t>Améliorer la QVT par l'organisation et le management du travail</t>
  </si>
  <si>
    <t>PRECHOUX</t>
  </si>
  <si>
    <t>Véronique</t>
  </si>
  <si>
    <t>GUIBERT</t>
  </si>
  <si>
    <t>Virginie</t>
  </si>
  <si>
    <t>Favoriser l'expression et la communication</t>
  </si>
  <si>
    <t>AUBUGEAU</t>
  </si>
  <si>
    <t>Natacha</t>
  </si>
  <si>
    <t>Gérer les conflits et négocier</t>
  </si>
  <si>
    <t>MASSIN</t>
  </si>
  <si>
    <t>Stéphanie</t>
  </si>
  <si>
    <t>UE 5 Entreprendre 
des actions RH</t>
  </si>
  <si>
    <t>Mettre en œuvre un projet RH</t>
  </si>
  <si>
    <t xml:space="preserve">POTREL </t>
  </si>
  <si>
    <t>Contribuer à un plan d'action global</t>
  </si>
  <si>
    <t>Analyser sa pratique pour agir et interagir</t>
  </si>
  <si>
    <t>THOMAS</t>
  </si>
  <si>
    <t>Conduire une mission RH en situation réelle</t>
  </si>
  <si>
    <t>3 ECTS – Coef 1</t>
  </si>
  <si>
    <t>UE 6 Communiquer 
en anglais</t>
  </si>
  <si>
    <t>3 ECTS – Coef 2</t>
  </si>
  <si>
    <t xml:space="preserve">UE 1 Mener une analyse distanciée et approfondie </t>
  </si>
  <si>
    <t>Initier à la recherche</t>
  </si>
  <si>
    <t>Alternance ou stage</t>
  </si>
  <si>
    <t>30 ECTS 30 - Coef 10</t>
  </si>
  <si>
    <t>Stéphane BELLINI</t>
  </si>
  <si>
    <r>
      <t xml:space="preserve">Master 2 
Gestion des Ressources Humaines FC </t>
    </r>
    <r>
      <rPr>
        <sz val="9"/>
        <color theme="1"/>
        <rFont val="Calibri"/>
        <family val="2"/>
        <scheme val="minor"/>
      </rPr>
      <t>Formation continue</t>
    </r>
  </si>
  <si>
    <t>Année universitaire
 2025-2026</t>
  </si>
  <si>
    <t>G5GH12</t>
  </si>
  <si>
    <t>ECTS 3- Coeff. 1</t>
  </si>
  <si>
    <t>Godillon</t>
  </si>
  <si>
    <t>Anna</t>
  </si>
  <si>
    <t>Aubugeau</t>
  </si>
  <si>
    <t>Lafforet</t>
  </si>
  <si>
    <t>Tabone</t>
  </si>
  <si>
    <t>Billaud</t>
  </si>
  <si>
    <t>Karine</t>
  </si>
  <si>
    <t>ECTS 6 - Coeff. 2</t>
  </si>
  <si>
    <t>Rendre compte des situations et évolutions en RH</t>
  </si>
  <si>
    <t xml:space="preserve">Réaliser un diagnostic organisationnel </t>
  </si>
  <si>
    <t>5,cinq</t>
  </si>
  <si>
    <t>1,cinq</t>
  </si>
  <si>
    <t>Prechoux</t>
  </si>
  <si>
    <t>Guibert</t>
  </si>
  <si>
    <t>Virgninie</t>
  </si>
  <si>
    <t>ECTS 3 - Coeff. 1</t>
  </si>
  <si>
    <t>UE 4 Maîtriser les règles et normes encadrant 
la gestion des RH</t>
  </si>
  <si>
    <t>Respecter les règles des relations individuelles de travail</t>
  </si>
  <si>
    <t>Chardonneau</t>
  </si>
  <si>
    <t>Piere</t>
  </si>
  <si>
    <t xml:space="preserve">Mettre en oeuvre les obligations relatives à la gestion des relations collectives </t>
  </si>
  <si>
    <t>Debarre</t>
  </si>
  <si>
    <t>Flament</t>
  </si>
  <si>
    <t>Anne-Marie</t>
  </si>
  <si>
    <t>Gérer les rémunérations</t>
  </si>
  <si>
    <t>Vellard</t>
  </si>
  <si>
    <t>ECTS 9 - Coeff. 3</t>
  </si>
  <si>
    <t>UE 5 Développer le 
potentiel humain</t>
  </si>
  <si>
    <t xml:space="preserve">Mettre en place un plan de santé et sécurité au travail </t>
  </si>
  <si>
    <t>Mayoux</t>
  </si>
  <si>
    <t>Sebastien</t>
  </si>
  <si>
    <t>VIALLESOUBRANNE</t>
  </si>
  <si>
    <t>Ollivier</t>
  </si>
  <si>
    <t>Pelluchon</t>
  </si>
  <si>
    <t>Meunier</t>
  </si>
  <si>
    <t xml:space="preserve">Appuyer les managers dans leurs relations aux équipes </t>
  </si>
  <si>
    <t xml:space="preserve">Connaître les différentes méthodes et conceptions de gestion de projets RH </t>
  </si>
  <si>
    <t>Mettre en oeuvre un projet RH</t>
  </si>
  <si>
    <t>Encadrants mémoire</t>
  </si>
  <si>
    <t xml:space="preserve">ECTS 30 - Coeff.10 </t>
  </si>
  <si>
    <t>Arnaud GAUTHIER</t>
  </si>
  <si>
    <t>Julie ROUSSEAU</t>
  </si>
  <si>
    <r>
      <t xml:space="preserve">Master 2 
</t>
    </r>
    <r>
      <rPr>
        <b/>
        <sz val="14"/>
        <color theme="1"/>
        <rFont val="Calibri"/>
        <family val="2"/>
        <scheme val="minor"/>
      </rPr>
      <t>Management et Administration des Entreprises FI</t>
    </r>
  </si>
  <si>
    <t>G5ES31</t>
  </si>
  <si>
    <t>UE 1 Développement des aptitudes managériales</t>
  </si>
  <si>
    <t>Traitement de données</t>
  </si>
  <si>
    <t>Righi</t>
  </si>
  <si>
    <t>Celine</t>
  </si>
  <si>
    <t>Insertion professionnelle et développement personnel</t>
  </si>
  <si>
    <t>Autin</t>
  </si>
  <si>
    <t>UE 2 Management comptable 
et financier</t>
  </si>
  <si>
    <t>Comptabilité générale</t>
  </si>
  <si>
    <t>lORIN</t>
  </si>
  <si>
    <t>muriel</t>
  </si>
  <si>
    <t>Comptabilité analytique</t>
  </si>
  <si>
    <t>Gestion politique et financière</t>
  </si>
  <si>
    <t>Contrôle de gestion</t>
  </si>
  <si>
    <t>UE 3 Management stratégique et organisation</t>
  </si>
  <si>
    <t>Organisation et stratégie</t>
  </si>
  <si>
    <t>Dikmen</t>
  </si>
  <si>
    <t>Gestion des ressources humaines</t>
  </si>
  <si>
    <t>Viollet</t>
  </si>
  <si>
    <t>Gestion de la production</t>
  </si>
  <si>
    <t>UE 4 Environnement économique et juridique</t>
  </si>
  <si>
    <t>Droit des affaires</t>
  </si>
  <si>
    <t>Management d'équipes</t>
  </si>
  <si>
    <t>Violet</t>
  </si>
  <si>
    <t>Veronique</t>
  </si>
  <si>
    <t>Droit social</t>
  </si>
  <si>
    <t>UE 5 Marketing, information et communication</t>
  </si>
  <si>
    <t xml:space="preserve">Communication des entreprises </t>
  </si>
  <si>
    <t>Falais</t>
  </si>
  <si>
    <t>Systèmes d'information</t>
  </si>
  <si>
    <t>Jacquet</t>
  </si>
  <si>
    <t>Aurelien</t>
  </si>
  <si>
    <t>UE 6 S'internationaliser</t>
  </si>
  <si>
    <t xml:space="preserve">Anglais </t>
  </si>
  <si>
    <t>3 ECTS – Coef.1</t>
  </si>
  <si>
    <t>UE 1 Stage en entreprises</t>
  </si>
  <si>
    <t>Séminaire formation mémoire</t>
  </si>
  <si>
    <t xml:space="preserve">LORIN Muriel </t>
  </si>
  <si>
    <r>
      <t xml:space="preserve">MASTER 2 
Management et Administration des Entreprises FC </t>
    </r>
    <r>
      <rPr>
        <b/>
        <sz val="12"/>
        <color theme="1"/>
        <rFont val="Calibri"/>
        <family val="2"/>
        <scheme val="minor"/>
      </rPr>
      <t>Formation continue</t>
    </r>
  </si>
  <si>
    <t>G5ES37</t>
  </si>
  <si>
    <t>P-SIPF</t>
  </si>
  <si>
    <t>Traitement des données</t>
  </si>
  <si>
    <t>Céline</t>
  </si>
  <si>
    <t xml:space="preserve">Simulation de gestion </t>
  </si>
  <si>
    <t>Veret</t>
  </si>
  <si>
    <t>Frederic</t>
  </si>
  <si>
    <t>Développement personnel</t>
  </si>
  <si>
    <t>Coudray</t>
  </si>
  <si>
    <t>Jean-Sébastien</t>
  </si>
  <si>
    <t>6 ECTS - Coeff. 2</t>
  </si>
  <si>
    <t xml:space="preserve">UE 2 Management Comptable et financier </t>
  </si>
  <si>
    <t xml:space="preserve">Lorin </t>
  </si>
  <si>
    <t>Organisation</t>
  </si>
  <si>
    <t>Préchoux</t>
  </si>
  <si>
    <t>Stratégie</t>
  </si>
  <si>
    <t>Gestion des RH</t>
  </si>
  <si>
    <t>Herry</t>
  </si>
  <si>
    <t>Jean-Yves</t>
  </si>
  <si>
    <t>UE 4  Environnement économique et juridique</t>
  </si>
  <si>
    <t>Environnement international</t>
  </si>
  <si>
    <t>Communication des entreprises</t>
  </si>
  <si>
    <t>Moinet</t>
  </si>
  <si>
    <t>Krupika</t>
  </si>
  <si>
    <t xml:space="preserve">Séminaire formation mémoire </t>
  </si>
  <si>
    <t xml:space="preserve">Stage </t>
  </si>
  <si>
    <t>30 ECTS - Coeff. 10</t>
  </si>
  <si>
    <t>LAVAL Florence</t>
  </si>
  <si>
    <t>MASTER 2 
Recherche et études</t>
  </si>
  <si>
    <t>G5ES33</t>
  </si>
  <si>
    <t>Enseignant / Intervenant 
8</t>
  </si>
  <si>
    <t>Enseignant / Intervenant 
9</t>
  </si>
  <si>
    <t>Enseignant / Intervenant 
10</t>
  </si>
  <si>
    <t>Enseignant / Intervenant 
11</t>
  </si>
  <si>
    <t>Enseignant / Intervenant 
12</t>
  </si>
  <si>
    <t>UE 1 Etat de la recherche</t>
  </si>
  <si>
    <t>Organisation de la formation</t>
  </si>
  <si>
    <t xml:space="preserve">Stenger </t>
  </si>
  <si>
    <t xml:space="preserve">Thomas </t>
  </si>
  <si>
    <t>Dreveton</t>
  </si>
  <si>
    <t>Faire de la recherche en Sciences de gestion et du Management</t>
  </si>
  <si>
    <t>Marcon</t>
  </si>
  <si>
    <t>Coussi</t>
  </si>
  <si>
    <t>De La Ville</t>
  </si>
  <si>
    <t>Inès</t>
  </si>
  <si>
    <t xml:space="preserve">Roubelat </t>
  </si>
  <si>
    <t>Stenger</t>
  </si>
  <si>
    <t>Vetel</t>
  </si>
  <si>
    <t>Etat d'avancement 1</t>
  </si>
  <si>
    <t>6 ECTS - Coeff. 1</t>
  </si>
  <si>
    <t>UE 2 Epistémologie et méthodologie de la recherche</t>
  </si>
  <si>
    <t>Epistémologie des Sciences de gestion</t>
  </si>
  <si>
    <t>Méthodologie de la recherche qualitative</t>
  </si>
  <si>
    <t>Analyse de données qualitatives</t>
  </si>
  <si>
    <t>Analyse de données quantitatives</t>
  </si>
  <si>
    <t>Le Roux</t>
  </si>
  <si>
    <t>Construire un projet de recherche</t>
  </si>
  <si>
    <t>Etat d'avancement 2</t>
  </si>
  <si>
    <t>UE 3 Approche théorique des sciences de gestion</t>
  </si>
  <si>
    <t>Théorie des sciences de gestion et du management</t>
  </si>
  <si>
    <t xml:space="preserve">Jérome </t>
  </si>
  <si>
    <t xml:space="preserve">Dreveton </t>
  </si>
  <si>
    <t>UE 4  Compétences transversales</t>
  </si>
  <si>
    <t xml:space="preserve">Préparation au grand oral </t>
  </si>
  <si>
    <t>Conférences CEREGE</t>
  </si>
  <si>
    <t>Séminaire recherche documentaire</t>
  </si>
  <si>
    <t>King</t>
  </si>
  <si>
    <t>Projet personnel professionnel</t>
  </si>
  <si>
    <t>12 ECTS - Coeff. 2</t>
  </si>
  <si>
    <t>UE 1 Stage recherche</t>
  </si>
  <si>
    <t>Mémoire</t>
  </si>
  <si>
    <t>Soutenance du mémoire</t>
  </si>
  <si>
    <t>Suivi des mémoires</t>
  </si>
  <si>
    <t>STENGER Thomas</t>
  </si>
  <si>
    <t xml:space="preserve">KARI Emmanuelle </t>
  </si>
  <si>
    <t>Diplôme d'Université 
Pilotage des Organisations publiques</t>
  </si>
  <si>
    <t>Présentation des principes du mémoire</t>
  </si>
  <si>
    <t>Accompagnement du mémoire</t>
  </si>
  <si>
    <t>Enseignants (selon nbre étudiants)</t>
  </si>
  <si>
    <t xml:space="preserve">Mémoire </t>
  </si>
  <si>
    <t>VIOLLET Bastien</t>
  </si>
  <si>
    <t>Master 2 
Management international des projets Touristiques</t>
  </si>
  <si>
    <t>mutualisation CM et TD</t>
  </si>
  <si>
    <t>G5MC97</t>
  </si>
  <si>
    <t>UE2 Compréhension de l'envrionnement du Tourisme</t>
  </si>
  <si>
    <t>Economie du toursime : environnement et tendances</t>
  </si>
  <si>
    <t>Stratégies expérientielles et tourisme culinaire</t>
  </si>
  <si>
    <t>Droit du tourisme</t>
  </si>
  <si>
    <t>Management des territoires</t>
  </si>
  <si>
    <t>Mobilité touristique et mesure du risque pays</t>
  </si>
  <si>
    <t>UE3 Manager un projet touristique durable</t>
  </si>
  <si>
    <t>Tourisme durable et marketing responsable</t>
  </si>
  <si>
    <t xml:space="preserve">Marketing Expérientiel - La théatralisation de l'offre : l'exemple des parcs et des musées </t>
  </si>
  <si>
    <t xml:space="preserve">Marketing relationnel et réseaux sociaux </t>
  </si>
  <si>
    <t>Gestion de projets touristiques - entrepreunariat et innovation</t>
  </si>
  <si>
    <t>Conférences Métiers</t>
  </si>
  <si>
    <t>Mise en situation Serious Game tourisme</t>
  </si>
  <si>
    <t>FLE</t>
  </si>
  <si>
    <t>Second language</t>
  </si>
  <si>
    <t>UE1 application professionnelle</t>
  </si>
  <si>
    <t xml:space="preserve">DAFFEUR Nawal </t>
  </si>
  <si>
    <t>Antoine ANDRIEU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</si>
</sst>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0.0"/>
    <numFmt numFmtId="165" formatCode="h:mm;@"/>
  </numFmts>
  <fonts count="231"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4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sz val="10"/>
      <name val="Calibri"/>
      <family val="2"/>
    </font>
    <font>
      <b/>
      <sz val="1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0"/>
      <name val="Calibri"/>
      <family val="2"/>
    </font>
    <font>
      <b/>
      <sz val="10"/>
      <color theme="0"/>
      <name val="Calibri"/>
      <family val="2"/>
      <scheme val="minor"/>
    </font>
    <font>
      <b/>
      <sz val="8"/>
      <color theme="0"/>
      <name val="Calibri"/>
      <family val="2"/>
    </font>
    <font>
      <b/>
      <u/>
      <sz val="9"/>
      <color rgb="FFFFFFFF"/>
      <name val="Calibri"/>
      <family val="2"/>
    </font>
    <font>
      <b/>
      <sz val="11"/>
      <color indexed="8"/>
      <name val="Calibri"/>
      <family val="2"/>
    </font>
    <font>
      <b/>
      <sz val="11"/>
      <name val="Calibri"/>
      <family val="2"/>
    </font>
    <font>
      <b/>
      <sz val="10"/>
      <color rgb="FFFF0000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rgb="FFFF0000"/>
      <name val="Calibri"/>
      <family val="2"/>
    </font>
    <font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FFFFFF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b/>
      <i/>
      <sz val="10"/>
      <color theme="0"/>
      <name val="Calibri"/>
      <family val="2"/>
      <scheme val="minor"/>
    </font>
    <font>
      <sz val="10"/>
      <color rgb="FFFFFFFF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0"/>
      <name val="Calibri"/>
      <family val="2"/>
    </font>
    <font>
      <b/>
      <sz val="11"/>
      <color rgb="FFFFFF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8"/>
      <color rgb="FF000000"/>
      <name val="Calibri"/>
      <family val="2"/>
      <scheme val="minor"/>
    </font>
    <font>
      <b/>
      <sz val="9"/>
      <color rgb="FFFFFFFF"/>
      <name val="Calibri"/>
      <family val="2"/>
      <scheme val="minor"/>
    </font>
    <font>
      <b/>
      <sz val="8"/>
      <color rgb="FFFFFFFF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u/>
      <sz val="10"/>
      <color rgb="FFFFFFFF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6"/>
      <name val="Calibri"/>
      <family val="2"/>
      <scheme val="minor"/>
    </font>
    <font>
      <sz val="16"/>
      <color rgb="FF000000"/>
      <name val="Calibri"/>
      <family val="2"/>
      <scheme val="minor"/>
    </font>
    <font>
      <sz val="8"/>
      <name val="Calibri"/>
      <family val="2"/>
      <scheme val="minor"/>
    </font>
    <font>
      <sz val="8"/>
      <color rgb="FF000000"/>
      <name val="Calibri"/>
      <family val="2"/>
      <scheme val="minor"/>
    </font>
    <font>
      <sz val="11"/>
      <color rgb="FFFFFFFF"/>
      <name val="Calibri"/>
      <family val="2"/>
      <scheme val="minor"/>
    </font>
    <font>
      <sz val="9"/>
      <color rgb="FFFFFFFF"/>
      <name val="Calibri"/>
      <family val="2"/>
      <scheme val="minor"/>
    </font>
    <font>
      <sz val="9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0"/>
      <color rgb="FFFFFFFF"/>
      <name val="Calibri"/>
      <family val="2"/>
    </font>
    <font>
      <b/>
      <sz val="8"/>
      <color rgb="FFFFFFFF"/>
      <name val="Calibri"/>
      <family val="2"/>
    </font>
    <font>
      <sz val="8"/>
      <color theme="1"/>
      <name val="Calibri"/>
      <family val="2"/>
    </font>
    <font>
      <b/>
      <sz val="10"/>
      <color theme="1"/>
      <name val="Calibri"/>
      <family val="2"/>
    </font>
    <font>
      <b/>
      <sz val="8"/>
      <color theme="1"/>
      <name val="Calibri"/>
      <family val="2"/>
    </font>
    <font>
      <sz val="8"/>
      <name val="Calibri"/>
      <family val="2"/>
    </font>
    <font>
      <sz val="8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sz val="11"/>
      <color rgb="FFFF0000"/>
      <name val="Calibri"/>
      <family val="2"/>
    </font>
    <font>
      <sz val="10"/>
      <color theme="1"/>
      <name val="Calibri"/>
      <family val="2"/>
    </font>
    <font>
      <sz val="10"/>
      <name val="Calibri"/>
      <family val="2"/>
    </font>
    <font>
      <sz val="11"/>
      <color theme="0"/>
      <name val="Calibri"/>
      <family val="2"/>
    </font>
    <font>
      <b/>
      <sz val="9"/>
      <color theme="1"/>
      <name val="Calibri"/>
      <family val="2"/>
    </font>
    <font>
      <sz val="9"/>
      <color theme="1"/>
      <name val="Calibri"/>
      <family val="2"/>
    </font>
    <font>
      <sz val="11"/>
      <color theme="1"/>
      <name val="Calibri"/>
      <family val="2"/>
    </font>
    <font>
      <b/>
      <i/>
      <sz val="14"/>
      <color theme="1"/>
      <name val="Calibri"/>
      <family val="2"/>
      <scheme val="minor"/>
    </font>
    <font>
      <b/>
      <sz val="11"/>
      <color rgb="FFFFFFFF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</font>
    <font>
      <b/>
      <sz val="10"/>
      <color rgb="FF000000"/>
      <name val="Calibri"/>
      <family val="2"/>
    </font>
    <font>
      <b/>
      <sz val="11"/>
      <color rgb="FFFF0000"/>
      <name val="Calibri"/>
      <family val="2"/>
      <scheme val="minor"/>
    </font>
    <font>
      <sz val="10"/>
      <color theme="0"/>
      <name val="Calibri"/>
      <family val="2"/>
    </font>
    <font>
      <b/>
      <sz val="9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8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1"/>
      <color rgb="FF0070C0"/>
      <name val="Calibri"/>
      <family val="2"/>
    </font>
    <font>
      <b/>
      <i/>
      <sz val="11"/>
      <color rgb="FF0070C0"/>
      <name val="Calibri"/>
      <family val="2"/>
    </font>
    <font>
      <sz val="10"/>
      <color rgb="FFFF0000"/>
      <name val="Calibri"/>
      <family val="2"/>
    </font>
    <font>
      <b/>
      <sz val="10"/>
      <color rgb="FFFF6565"/>
      <name val="Calibri"/>
      <family val="2"/>
    </font>
    <font>
      <b/>
      <i/>
      <sz val="11"/>
      <color theme="0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11"/>
      <color rgb="FFFF6565"/>
      <name val="Calibri"/>
      <family val="2"/>
    </font>
    <font>
      <b/>
      <sz val="11"/>
      <color rgb="FFFF6565"/>
      <name val="Calibri"/>
      <family val="2"/>
    </font>
    <font>
      <b/>
      <i/>
      <sz val="8"/>
      <color theme="0"/>
      <name val="Calibri"/>
      <family val="2"/>
      <scheme val="minor"/>
    </font>
    <font>
      <sz val="8"/>
      <color rgb="FFFFFFFF"/>
      <name val="Calibri"/>
      <family val="2"/>
    </font>
    <font>
      <b/>
      <sz val="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1"/>
      <name val="Calibri"/>
      <family val="2"/>
    </font>
    <font>
      <b/>
      <sz val="14"/>
      <color theme="1"/>
      <name val="Calibri"/>
      <family val="2"/>
    </font>
    <font>
      <b/>
      <sz val="8"/>
      <name val="Calibri"/>
      <family val="2"/>
    </font>
    <font>
      <sz val="11"/>
      <color rgb="FF000000"/>
      <name val="Calibri"/>
      <family val="2"/>
    </font>
    <font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rgb="FF000000"/>
      <name val="Calibri"/>
      <family val="2"/>
      <charset val="1"/>
    </font>
    <font>
      <b/>
      <sz val="14"/>
      <color rgb="FF000000"/>
      <name val="Calibri"/>
      <family val="2"/>
      <charset val="1"/>
    </font>
    <font>
      <sz val="14"/>
      <color rgb="FF000000"/>
      <name val="Calibri"/>
      <family val="2"/>
      <charset val="1"/>
    </font>
    <font>
      <b/>
      <sz val="10"/>
      <color rgb="FFFFFFFF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sz val="10"/>
      <name val="Calibri"/>
      <family val="2"/>
      <charset val="1"/>
    </font>
    <font>
      <sz val="10"/>
      <color rgb="FFFFFFFF"/>
      <name val="Calibri"/>
      <family val="2"/>
      <charset val="1"/>
    </font>
    <font>
      <b/>
      <sz val="11"/>
      <color rgb="FF000000"/>
      <name val="Calibri"/>
      <family val="2"/>
    </font>
    <font>
      <sz val="11"/>
      <color rgb="FFFFFFFF"/>
      <name val="Calibri"/>
      <family val="2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</font>
    <font>
      <sz val="12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0070C0"/>
      <name val="Calibri"/>
      <family val="2"/>
    </font>
    <font>
      <sz val="11"/>
      <color theme="1"/>
      <name val="Arial"/>
      <family val="2"/>
    </font>
    <font>
      <b/>
      <sz val="10"/>
      <color rgb="FFFF0000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b/>
      <sz val="10"/>
      <color rgb="FFFFFFFF"/>
      <name val="Arial"/>
      <family val="2"/>
    </font>
    <font>
      <sz val="10"/>
      <color rgb="FFFF0000"/>
      <name val="Arial"/>
      <family val="2"/>
    </font>
    <font>
      <b/>
      <sz val="12"/>
      <color rgb="FFFFFFFF"/>
      <name val="Arial"/>
      <family val="2"/>
    </font>
    <font>
      <sz val="12"/>
      <color rgb="FF000000"/>
      <name val="Calibri"/>
      <family val="2"/>
    </font>
    <font>
      <b/>
      <sz val="12"/>
      <color rgb="FF000000"/>
      <name val="Calibri"/>
      <family val="2"/>
    </font>
    <font>
      <sz val="12"/>
      <color rgb="FFFF0000"/>
      <name val="Calibri"/>
      <family val="2"/>
    </font>
    <font>
      <b/>
      <sz val="12"/>
      <color rgb="FFFF0000"/>
      <name val="Calibri"/>
      <family val="2"/>
    </font>
    <font>
      <sz val="12"/>
      <color rgb="FFFFFFFF"/>
      <name val="Calibri"/>
      <family val="2"/>
    </font>
    <font>
      <b/>
      <sz val="11"/>
      <color theme="0" tint="-0.499984740745262"/>
      <name val="Calibri"/>
      <family val="2"/>
    </font>
    <font>
      <b/>
      <sz val="11"/>
      <color rgb="FF0070C0"/>
      <name val="Calibri"/>
      <family val="2"/>
      <scheme val="minor"/>
    </font>
    <font>
      <b/>
      <sz val="16"/>
      <color rgb="FF000000"/>
      <name val="Calibri"/>
      <family val="2"/>
      <charset val="1"/>
    </font>
    <font>
      <sz val="14"/>
      <color rgb="FF000000"/>
      <name val="Calibri"/>
      <family val="2"/>
      <scheme val="minor"/>
    </font>
    <font>
      <b/>
      <sz val="11"/>
      <color rgb="FF808080"/>
      <name val="Calibri"/>
      <family val="2"/>
      <scheme val="minor"/>
    </font>
    <font>
      <sz val="10"/>
      <color rgb="FFFF0000"/>
      <name val="Calibri"/>
      <family val="2"/>
      <scheme val="minor"/>
    </font>
    <font>
      <sz val="14"/>
      <color rgb="FFFF0000"/>
      <name val="Calibri"/>
      <family val="2"/>
    </font>
    <font>
      <sz val="12"/>
      <color theme="1"/>
      <name val="Calibri"/>
      <family val="2"/>
    </font>
    <font>
      <b/>
      <sz val="12"/>
      <color theme="6"/>
      <name val="Calibri"/>
      <family val="2"/>
    </font>
    <font>
      <b/>
      <sz val="12"/>
      <color theme="5" tint="-0.249977111117893"/>
      <name val="Calibri"/>
      <family val="2"/>
    </font>
    <font>
      <b/>
      <u/>
      <sz val="11"/>
      <color rgb="FFFFFFFF"/>
      <name val="Calibri"/>
      <family val="2"/>
    </font>
    <font>
      <b/>
      <sz val="11"/>
      <color theme="5" tint="-0.249977111117893"/>
      <name val="Calibri"/>
      <family val="2"/>
    </font>
    <font>
      <b/>
      <sz val="11"/>
      <color theme="6"/>
      <name val="Calibri"/>
      <family val="2"/>
    </font>
    <font>
      <sz val="11"/>
      <color theme="5" tint="-0.249977111117893"/>
      <name val="Calibri"/>
      <family val="2"/>
      <scheme val="minor"/>
    </font>
    <font>
      <sz val="11"/>
      <color theme="5" tint="-0.249977111117893"/>
      <name val="Calibri"/>
      <family val="2"/>
    </font>
    <font>
      <b/>
      <sz val="11"/>
      <color theme="5" tint="-0.249977111117893"/>
      <name val="Calibri"/>
      <family val="2"/>
      <scheme val="minor"/>
    </font>
    <font>
      <b/>
      <sz val="14"/>
      <color rgb="FF000000"/>
      <name val="Calibri"/>
      <family val="2"/>
    </font>
    <font>
      <b/>
      <i/>
      <sz val="11"/>
      <color rgb="FF000000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1"/>
      <name val="Calibri"/>
      <family val="2"/>
      <charset val="1"/>
    </font>
    <font>
      <b/>
      <sz val="10"/>
      <color theme="5" tint="-0.249977111117893"/>
      <name val="Calibri"/>
      <family val="2"/>
    </font>
    <font>
      <b/>
      <sz val="10"/>
      <color theme="5" tint="-0.249977111117893"/>
      <name val="Calibri"/>
      <family val="2"/>
      <scheme val="minor"/>
    </font>
    <font>
      <sz val="12"/>
      <color theme="5" tint="-0.249977111117893"/>
      <name val="Calibri"/>
      <family val="2"/>
      <scheme val="minor"/>
    </font>
    <font>
      <b/>
      <sz val="8"/>
      <color rgb="FFFF0000"/>
      <name val="Calibri"/>
      <family val="2"/>
    </font>
    <font>
      <b/>
      <sz val="11"/>
      <name val="Aptos"/>
      <family val="2"/>
      <charset val="1"/>
    </font>
    <font>
      <b/>
      <sz val="12"/>
      <color theme="5" tint="-0.249977111117893"/>
      <name val="Calibri"/>
      <family val="2"/>
      <scheme val="minor"/>
    </font>
    <font>
      <i/>
      <sz val="11"/>
      <color theme="4" tint="-0.249977111117893"/>
      <name val="Calibri"/>
      <family val="2"/>
      <scheme val="minor"/>
    </font>
    <font>
      <b/>
      <sz val="10"/>
      <color theme="5" tint="0.39997558519241921"/>
      <name val="Calibri"/>
      <family val="2"/>
    </font>
    <font>
      <b/>
      <sz val="11"/>
      <color theme="5" tint="0.39997558519241921"/>
      <name val="Calibri"/>
      <family val="2"/>
    </font>
    <font>
      <sz val="11"/>
      <color theme="5" tint="0.39997558519241921"/>
      <name val="Arial"/>
      <family val="2"/>
    </font>
    <font>
      <b/>
      <sz val="11"/>
      <color theme="5" tint="0.39997558519241921"/>
      <name val="Arial"/>
      <family val="2"/>
    </font>
    <font>
      <b/>
      <sz val="8"/>
      <color rgb="FF000000"/>
      <name val="Calibri"/>
      <family val="2"/>
      <scheme val="minor"/>
    </font>
    <font>
      <b/>
      <i/>
      <sz val="11"/>
      <color theme="1"/>
      <name val="Calibri"/>
      <family val="2"/>
    </font>
    <font>
      <b/>
      <sz val="8"/>
      <color theme="5" tint="0.39997558519241921"/>
      <name val="Calibri"/>
      <family val="2"/>
    </font>
    <font>
      <b/>
      <sz val="9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b/>
      <sz val="11"/>
      <color theme="0"/>
      <name val="Calibri Light"/>
      <family val="2"/>
      <scheme val="major"/>
    </font>
    <font>
      <b/>
      <sz val="11"/>
      <name val="Calibri Light"/>
      <family val="2"/>
      <scheme val="major"/>
    </font>
    <font>
      <b/>
      <sz val="11"/>
      <color rgb="FFFF0000"/>
      <name val="Calibri Light"/>
      <family val="2"/>
      <scheme val="major"/>
    </font>
    <font>
      <b/>
      <sz val="11"/>
      <color rgb="FFFFFFFF"/>
      <name val="Calibri Light"/>
      <family val="2"/>
      <scheme val="major"/>
    </font>
    <font>
      <b/>
      <sz val="11"/>
      <color rgb="FF000000"/>
      <name val="Calibri Light"/>
      <family val="2"/>
      <scheme val="major"/>
    </font>
    <font>
      <b/>
      <sz val="11"/>
      <color rgb="FFFF6565"/>
      <name val="Calibri Light"/>
      <family val="2"/>
      <scheme val="major"/>
    </font>
    <font>
      <b/>
      <u/>
      <sz val="11"/>
      <color theme="1"/>
      <name val="Calibri Light"/>
      <family val="2"/>
      <scheme val="major"/>
    </font>
    <font>
      <b/>
      <i/>
      <sz val="11"/>
      <color theme="0"/>
      <name val="Calibri Light"/>
      <family val="2"/>
      <scheme val="major"/>
    </font>
    <font>
      <b/>
      <i/>
      <sz val="11"/>
      <color theme="1"/>
      <name val="Calibri Light"/>
      <family val="2"/>
      <scheme val="major"/>
    </font>
    <font>
      <b/>
      <u/>
      <sz val="11"/>
      <color rgb="FFFFFFFF"/>
      <name val="Calibri Light"/>
      <family val="2"/>
      <scheme val="major"/>
    </font>
    <font>
      <b/>
      <sz val="11"/>
      <color rgb="FF444444"/>
      <name val="Calibri Light"/>
      <family val="2"/>
      <scheme val="major"/>
    </font>
    <font>
      <b/>
      <sz val="8"/>
      <color rgb="FF000000"/>
      <name val="Calibri Light"/>
      <family val="2"/>
      <scheme val="major"/>
    </font>
    <font>
      <b/>
      <i/>
      <sz val="8"/>
      <color theme="1"/>
      <name val="Calibri Light"/>
      <family val="2"/>
      <scheme val="major"/>
    </font>
    <font>
      <b/>
      <i/>
      <sz val="8"/>
      <color theme="1"/>
      <name val="Calibri"/>
      <family val="2"/>
      <scheme val="minor"/>
    </font>
    <font>
      <b/>
      <sz val="11"/>
      <color theme="5" tint="0.39997558519241921"/>
      <name val="Calibri"/>
      <family val="2"/>
      <scheme val="minor"/>
    </font>
    <font>
      <sz val="12"/>
      <color rgb="FFC00000"/>
      <name val="Calibri"/>
      <family val="2"/>
      <scheme val="minor"/>
    </font>
    <font>
      <b/>
      <sz val="12"/>
      <color rgb="FFC00000"/>
      <name val="Calibri"/>
      <family val="2"/>
      <scheme val="minor"/>
    </font>
    <font>
      <b/>
      <sz val="11"/>
      <name val="Arial"/>
      <family val="2"/>
    </font>
    <font>
      <b/>
      <sz val="9"/>
      <color theme="5" tint="-0.249977111117893"/>
      <name val="Calibri"/>
      <family val="2"/>
    </font>
    <font>
      <b/>
      <sz val="26"/>
      <color theme="1"/>
      <name val="Calibri"/>
      <family val="2"/>
      <scheme val="minor"/>
    </font>
    <font>
      <b/>
      <sz val="12"/>
      <color theme="0"/>
      <name val="Calibri Light"/>
      <family val="2"/>
      <scheme val="major"/>
    </font>
    <font>
      <b/>
      <sz val="8"/>
      <color theme="0"/>
      <name val="Calibri Light"/>
      <family val="2"/>
      <scheme val="major"/>
    </font>
    <font>
      <sz val="12"/>
      <color theme="1"/>
      <name val="Calibri Light"/>
      <family val="2"/>
      <scheme val="major"/>
    </font>
    <font>
      <sz val="14"/>
      <color theme="1"/>
      <name val="Calibri Light"/>
      <family val="2"/>
      <scheme val="major"/>
    </font>
    <font>
      <b/>
      <sz val="14"/>
      <color theme="1"/>
      <name val="Calibri Light"/>
      <family val="2"/>
      <scheme val="major"/>
    </font>
    <font>
      <sz val="12"/>
      <name val="Calibri Light"/>
      <family val="2"/>
      <scheme val="major"/>
    </font>
    <font>
      <sz val="8"/>
      <color theme="2" tint="-0.749992370372631"/>
      <name val="Calibri Light"/>
      <family val="2"/>
      <scheme val="major"/>
    </font>
    <font>
      <b/>
      <sz val="8"/>
      <name val="Calibri Light"/>
      <family val="2"/>
      <scheme val="major"/>
    </font>
    <font>
      <sz val="11"/>
      <name val="Calibri Light"/>
      <family val="2"/>
      <scheme val="major"/>
    </font>
    <font>
      <sz val="12"/>
      <color rgb="FF00B050"/>
      <name val="Calibri Light"/>
      <family val="2"/>
      <scheme val="major"/>
    </font>
    <font>
      <sz val="8"/>
      <color rgb="FF00B050"/>
      <name val="Calibri Light"/>
      <family val="2"/>
      <scheme val="major"/>
    </font>
    <font>
      <sz val="8"/>
      <name val="Calibri Light"/>
      <family val="2"/>
      <scheme val="major"/>
    </font>
    <font>
      <sz val="8"/>
      <color theme="1"/>
      <name val="Calibri Light"/>
      <family val="2"/>
      <scheme val="major"/>
    </font>
    <font>
      <sz val="8"/>
      <color theme="2" tint="-0.749992370372631"/>
      <name val="Calibri"/>
      <family val="2"/>
    </font>
    <font>
      <sz val="8"/>
      <color rgb="FF00B050"/>
      <name val="Calibri"/>
      <family val="2"/>
    </font>
    <font>
      <sz val="12"/>
      <color rgb="FF0070C0"/>
      <name val="Calibri Light"/>
      <family val="2"/>
      <scheme val="major"/>
    </font>
    <font>
      <u/>
      <sz val="8"/>
      <color theme="2" tint="-0.749992370372631"/>
      <name val="Calibri Light"/>
      <family val="2"/>
      <scheme val="major"/>
    </font>
    <font>
      <strike/>
      <sz val="11"/>
      <color theme="1"/>
      <name val="Calibri"/>
      <family val="2"/>
      <scheme val="minor"/>
    </font>
    <font>
      <strike/>
      <sz val="12"/>
      <color rgb="FF0070C0"/>
      <name val="Calibri Light"/>
      <family val="2"/>
      <scheme val="major"/>
    </font>
    <font>
      <strike/>
      <sz val="8"/>
      <color theme="2" tint="-0.749992370372631"/>
      <name val="Calibri Light"/>
      <family val="2"/>
      <scheme val="major"/>
    </font>
    <font>
      <u/>
      <sz val="14"/>
      <color theme="10"/>
      <name val="Calibri Light"/>
      <family val="2"/>
      <scheme val="major"/>
    </font>
    <font>
      <u/>
      <sz val="8"/>
      <color theme="10"/>
      <name val="Calibri Light"/>
      <family val="2"/>
      <scheme val="major"/>
    </font>
    <font>
      <sz val="12"/>
      <color rgb="FFFF0000"/>
      <name val="Calibri Light"/>
      <family val="2"/>
      <scheme val="major"/>
    </font>
    <font>
      <b/>
      <sz val="12"/>
      <color theme="7" tint="-0.249977111117893"/>
      <name val="Calibri Light"/>
      <family val="2"/>
      <scheme val="major"/>
    </font>
    <font>
      <b/>
      <sz val="8"/>
      <color theme="2" tint="-0.749992370372631"/>
      <name val="Calibri Light"/>
      <family val="2"/>
      <scheme val="major"/>
    </font>
    <font>
      <sz val="11"/>
      <color rgb="FF00B050"/>
      <name val="Calibri"/>
      <family val="2"/>
      <scheme val="minor"/>
    </font>
    <font>
      <b/>
      <sz val="14"/>
      <color theme="1"/>
      <name val="Aptos Display"/>
      <family val="2"/>
    </font>
    <font>
      <b/>
      <sz val="12"/>
      <color theme="0"/>
      <name val="Aptos Display"/>
      <family val="2"/>
    </font>
    <font>
      <b/>
      <sz val="14"/>
      <name val="Aptos Display"/>
      <family val="2"/>
    </font>
    <font>
      <b/>
      <sz val="12"/>
      <name val="Aptos Display"/>
      <family val="2"/>
    </font>
    <font>
      <b/>
      <strike/>
      <sz val="14"/>
      <name val="Aptos Display"/>
      <family val="2"/>
    </font>
    <font>
      <b/>
      <sz val="9"/>
      <color theme="0"/>
      <name val="Calibri Light"/>
      <family val="2"/>
      <scheme val="major"/>
    </font>
    <font>
      <b/>
      <i/>
      <sz val="12"/>
      <color rgb="FFC00000"/>
      <name val="Calibri"/>
      <family val="2"/>
      <scheme val="minor"/>
    </font>
    <font>
      <i/>
      <sz val="12"/>
      <color theme="1"/>
      <name val="Calibri"/>
      <family val="2"/>
      <scheme val="minor"/>
    </font>
    <font>
      <i/>
      <sz val="12"/>
      <color rgb="FFC00000"/>
      <name val="Calibri"/>
      <family val="2"/>
      <scheme val="minor"/>
    </font>
    <font>
      <sz val="12"/>
      <color rgb="FFFFC000"/>
      <name val="Calibri Light"/>
      <family val="2"/>
      <scheme val="major"/>
    </font>
    <font>
      <sz val="11"/>
      <color rgb="FFFFC000"/>
      <name val="Calibri"/>
      <family val="2"/>
      <scheme val="minor"/>
    </font>
    <font>
      <i/>
      <sz val="11"/>
      <color theme="4" tint="-0.249977111117893"/>
      <name val="Arial"/>
      <family val="2"/>
    </font>
    <font>
      <sz val="11"/>
      <color rgb="FFF9399E"/>
      <name val="Calibri"/>
      <family val="2"/>
      <scheme val="minor"/>
    </font>
    <font>
      <sz val="11"/>
      <color rgb="FF7030A0"/>
      <name val="Calibri"/>
      <family val="2"/>
      <scheme val="minor"/>
    </font>
    <font>
      <i/>
      <sz val="11"/>
      <color rgb="FF0070C0"/>
      <name val="Calibri"/>
      <family val="2"/>
      <scheme val="minor"/>
    </font>
  </fonts>
  <fills count="11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B8B3"/>
        <bgColor indexed="64"/>
      </patternFill>
    </fill>
    <fill>
      <patternFill patternType="lightUp">
        <fgColor theme="0" tint="-0.24994659260841701"/>
        <bgColor indexed="65"/>
      </patternFill>
    </fill>
    <fill>
      <patternFill patternType="solid">
        <fgColor rgb="FFF3A7A7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lightUp">
        <fgColor theme="0" tint="-0.24994659260841701"/>
        <bgColor theme="0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theme="0" tint="-0.24994659260841701"/>
      </patternFill>
    </fill>
    <fill>
      <patternFill patternType="solid">
        <fgColor rgb="FFFFFFFF"/>
        <bgColor rgb="FF000000"/>
      </patternFill>
    </fill>
    <fill>
      <patternFill patternType="solid">
        <fgColor rgb="FF808080"/>
        <bgColor rgb="FF000000"/>
      </patternFill>
    </fill>
    <fill>
      <patternFill patternType="lightUp">
        <fgColor rgb="FFBFBFBF"/>
      </patternFill>
    </fill>
    <fill>
      <patternFill patternType="lightUp">
        <fgColor rgb="FF000000"/>
        <bgColor rgb="FFD9D9D9"/>
      </patternFill>
    </fill>
    <fill>
      <patternFill patternType="solid">
        <fgColor rgb="FFE5B8B7"/>
        <bgColor rgb="FF000000"/>
      </patternFill>
    </fill>
    <fill>
      <patternFill patternType="solid">
        <fgColor rgb="FFD9D9D9"/>
        <bgColor rgb="FF000000"/>
      </patternFill>
    </fill>
    <fill>
      <patternFill patternType="lightUp">
        <fgColor rgb="FFC00000"/>
        <bgColor rgb="FFE5B8B7"/>
      </patternFill>
    </fill>
    <fill>
      <patternFill patternType="solid">
        <fgColor rgb="FFC00000"/>
        <bgColor rgb="FF000000"/>
      </patternFill>
    </fill>
    <fill>
      <patternFill patternType="solid">
        <fgColor rgb="FFF3A7A7"/>
        <bgColor rgb="FF000000"/>
      </patternFill>
    </fill>
    <fill>
      <patternFill patternType="solid">
        <fgColor theme="4" tint="0.59999389629810485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rgb="FFBFBFBF"/>
      </patternFill>
    </fill>
    <fill>
      <patternFill patternType="solid">
        <fgColor rgb="FFBDD7EE"/>
        <bgColor rgb="FF000000"/>
      </patternFill>
    </fill>
    <fill>
      <patternFill patternType="lightUp">
        <fgColor rgb="FFFF0000"/>
        <bgColor rgb="FFE5B8B7"/>
      </patternFill>
    </fill>
    <fill>
      <patternFill patternType="lightUp">
        <bgColor rgb="FFD9D9D9"/>
      </patternFill>
    </fill>
    <fill>
      <patternFill patternType="solid">
        <fgColor rgb="FF92D050"/>
        <bgColor rgb="FF000000"/>
      </patternFill>
    </fill>
    <fill>
      <patternFill patternType="solid">
        <fgColor rgb="FFFFFF00"/>
        <bgColor rgb="FF000000"/>
      </patternFill>
    </fill>
    <fill>
      <patternFill patternType="lightUp">
        <fgColor rgb="FFC00000"/>
        <bgColor rgb="FFFFB9B9"/>
      </patternFill>
    </fill>
    <fill>
      <patternFill patternType="solid">
        <fgColor rgb="FFD9D9D9"/>
        <bgColor indexed="64"/>
      </patternFill>
    </fill>
    <fill>
      <patternFill patternType="solid">
        <fgColor rgb="FFFFAFAF"/>
        <bgColor indexed="64"/>
      </patternFill>
    </fill>
    <fill>
      <patternFill patternType="solid">
        <fgColor rgb="FFE5B8B7"/>
        <bgColor indexed="64"/>
      </patternFill>
    </fill>
    <fill>
      <patternFill patternType="solid">
        <fgColor rgb="FFE5B8B7"/>
        <bgColor rgb="FFFF0000"/>
      </patternFill>
    </fill>
    <fill>
      <patternFill patternType="solid">
        <fgColor rgb="FFFFFF00"/>
        <bgColor indexed="64"/>
      </patternFill>
    </fill>
    <fill>
      <patternFill patternType="lightUp">
        <fgColor rgb="FFA6A6A6"/>
      </patternFill>
    </fill>
    <fill>
      <patternFill patternType="solid">
        <fgColor rgb="FFDADADA"/>
        <bgColor rgb="FF000000"/>
      </patternFill>
    </fill>
    <fill>
      <patternFill patternType="solid">
        <fgColor theme="0" tint="-0.499984740745262"/>
        <bgColor theme="0"/>
      </patternFill>
    </fill>
    <fill>
      <patternFill patternType="solid">
        <fgColor rgb="FFD9D9D9"/>
        <bgColor auto="1"/>
      </patternFill>
    </fill>
    <fill>
      <patternFill patternType="lightUp">
        <fgColor theme="0" tint="-0.499984740745262"/>
        <bgColor rgb="FFD9D9D9"/>
      </patternFill>
    </fill>
    <fill>
      <patternFill patternType="solid">
        <fgColor rgb="FFE5B8B7"/>
        <bgColor auto="1"/>
      </patternFill>
    </fill>
    <fill>
      <patternFill patternType="solid">
        <fgColor rgb="FFE5B8B7"/>
        <bgColor rgb="FFC00000"/>
      </patternFill>
    </fill>
    <fill>
      <patternFill patternType="solid">
        <fgColor rgb="FF92D05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65"/>
        <bgColor theme="0" tint="-0.24994659260841701"/>
      </patternFill>
    </fill>
    <fill>
      <patternFill patternType="solid">
        <fgColor rgb="FF808080"/>
        <bgColor indexed="64"/>
      </patternFill>
    </fill>
    <fill>
      <patternFill patternType="lightUp"/>
    </fill>
    <fill>
      <patternFill patternType="solid">
        <fgColor theme="7" tint="0.59999389629810485"/>
        <bgColor indexed="64"/>
      </patternFill>
    </fill>
    <fill>
      <patternFill patternType="solid">
        <fgColor rgb="FFD99594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rgb="FF808080"/>
        <bgColor rgb="FFA2A2A3"/>
      </patternFill>
    </fill>
    <fill>
      <patternFill patternType="solid">
        <fgColor rgb="FFFFFFFF"/>
        <bgColor rgb="FFEFEFEF"/>
      </patternFill>
    </fill>
    <fill>
      <patternFill patternType="solid">
        <fgColor rgb="FFD9D9D9"/>
        <bgColor rgb="FFEFEFEF"/>
      </patternFill>
    </fill>
    <fill>
      <patternFill patternType="solid">
        <fgColor rgb="FFEB8A8A"/>
        <bgColor rgb="FFF3A7A7"/>
      </patternFill>
    </fill>
    <fill>
      <patternFill patternType="solid">
        <fgColor rgb="FFE5B8B7"/>
        <bgColor rgb="FFF3A7A7"/>
      </patternFill>
    </fill>
    <fill>
      <patternFill patternType="solid">
        <fgColor rgb="FF808080"/>
        <bgColor rgb="FF5E5E5E"/>
      </patternFill>
    </fill>
    <fill>
      <patternFill patternType="solid">
        <fgColor theme="2" tint="-0.499984740745262"/>
        <bgColor rgb="FFEFEFEF"/>
      </patternFill>
    </fill>
    <fill>
      <patternFill patternType="solid">
        <fgColor theme="2" tint="-0.499984740745262"/>
        <bgColor rgb="FFF3A7A7"/>
      </patternFill>
    </fill>
    <fill>
      <patternFill patternType="solid">
        <fgColor theme="1" tint="0.499984740745262"/>
        <bgColor rgb="FFF3A7A7"/>
      </patternFill>
    </fill>
    <fill>
      <patternFill patternType="solid">
        <fgColor rgb="FFC00000"/>
        <bgColor rgb="FF800000"/>
      </patternFill>
    </fill>
    <fill>
      <patternFill patternType="solid">
        <fgColor rgb="FFF3A7A7"/>
        <bgColor rgb="FFE5B8B7"/>
      </patternFill>
    </fill>
    <fill>
      <patternFill patternType="solid">
        <fgColor theme="0"/>
        <bgColor theme="0"/>
      </patternFill>
    </fill>
    <fill>
      <patternFill patternType="lightDown">
        <fgColor rgb="FFC00000"/>
        <bgColor rgb="FFE5B8B7"/>
      </patternFill>
    </fill>
    <fill>
      <patternFill patternType="solid">
        <fgColor theme="0"/>
        <bgColor rgb="FFEFDDEC"/>
      </patternFill>
    </fill>
    <fill>
      <patternFill patternType="solid">
        <fgColor rgb="FFFFA29B"/>
        <bgColor indexed="64"/>
      </patternFill>
    </fill>
    <fill>
      <patternFill patternType="lightUp">
        <fgColor theme="0" tint="-0.34998626667073579"/>
        <bgColor theme="0"/>
      </patternFill>
    </fill>
    <fill>
      <patternFill patternType="solid">
        <fgColor rgb="FFCC0000"/>
        <bgColor indexed="64"/>
      </patternFill>
    </fill>
    <fill>
      <patternFill patternType="lightUp">
        <fgColor rgb="FFC00000"/>
        <bgColor rgb="FFFFB8B3"/>
      </patternFill>
    </fill>
    <fill>
      <patternFill patternType="lightUp">
        <fgColor theme="0" tint="-0.34998626667073579"/>
        <bgColor rgb="FFD9D9D9"/>
      </patternFill>
    </fill>
    <fill>
      <patternFill patternType="solid">
        <fgColor rgb="FFBDD7EE"/>
        <bgColor indexed="64"/>
      </patternFill>
    </fill>
    <fill>
      <patternFill patternType="lightUp">
        <fgColor theme="0" tint="-0.499984740745262"/>
        <bgColor theme="0" tint="-4.9989318521683403E-2"/>
      </patternFill>
    </fill>
    <fill>
      <patternFill patternType="solid">
        <fgColor theme="7" tint="0.79998168889431442"/>
        <bgColor indexed="64"/>
      </patternFill>
    </fill>
    <fill>
      <patternFill patternType="lightUp">
        <fgColor theme="0" tint="-0.34998626667073579"/>
        <bgColor theme="0" tint="-0.14999847407452621"/>
      </patternFill>
    </fill>
    <fill>
      <patternFill patternType="lightUp">
        <fgColor theme="0" tint="-0.499984740745262"/>
        <bgColor theme="0" tint="-0.14999847407452621"/>
      </patternFill>
    </fill>
    <fill>
      <patternFill patternType="solid">
        <fgColor rgb="FFFFFFFF"/>
        <bgColor rgb="FFEDEDED"/>
      </patternFill>
    </fill>
    <fill>
      <patternFill patternType="lightUp">
        <fgColor rgb="FFA6A6A6"/>
        <bgColor rgb="FFFFFFFF"/>
      </patternFill>
    </fill>
    <fill>
      <patternFill patternType="solid">
        <fgColor rgb="FFFFFFFF"/>
        <bgColor rgb="FFDBDBDB"/>
      </patternFill>
    </fill>
    <fill>
      <patternFill patternType="lightUp">
        <fgColor rgb="FF808080"/>
        <bgColor rgb="FFF2F2F2"/>
      </patternFill>
    </fill>
    <fill>
      <patternFill patternType="solid">
        <fgColor rgb="FFFFE699"/>
        <bgColor rgb="FF000000"/>
      </patternFill>
    </fill>
    <fill>
      <patternFill patternType="solid">
        <fgColor rgb="FFCC0000"/>
        <bgColor rgb="FF00000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rgb="FFE5B8B7"/>
      </patternFill>
    </fill>
    <fill>
      <patternFill patternType="solid">
        <fgColor theme="2" tint="-0.499984740745262"/>
        <bgColor rgb="FF000000"/>
      </patternFill>
    </fill>
    <fill>
      <patternFill patternType="solid">
        <fgColor theme="1" tint="0.499984740745262"/>
        <bgColor rgb="FF000000"/>
      </patternFill>
    </fill>
    <fill>
      <patternFill patternType="solid">
        <fgColor rgb="FFFF0000"/>
        <bgColor indexed="64"/>
      </patternFill>
    </fill>
    <fill>
      <patternFill patternType="solid">
        <fgColor indexed="65"/>
        <bgColor rgb="FF000000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0000"/>
        <bgColor rgb="FF000000"/>
      </patternFill>
    </fill>
    <fill>
      <patternFill patternType="solid">
        <fgColor theme="0" tint="-0.499984740745262"/>
        <bgColor rgb="FF000000"/>
      </patternFill>
    </fill>
    <fill>
      <patternFill patternType="solid">
        <fgColor rgb="FFFFB8B3"/>
        <bgColor rgb="FFE5B8B7"/>
      </patternFill>
    </fill>
    <fill>
      <patternFill patternType="solid">
        <fgColor theme="0" tint="-0.14999847407452621"/>
        <bgColor theme="0" tint="-0.24994659260841701"/>
      </patternFill>
    </fill>
    <fill>
      <patternFill patternType="solid">
        <fgColor theme="0" tint="-0.14999847407452621"/>
        <bgColor theme="0"/>
      </patternFill>
    </fill>
    <fill>
      <patternFill patternType="lightUp">
        <fgColor theme="0" tint="-0.24994659260841701"/>
        <bgColor theme="0" tint="-4.9989318521683403E-2"/>
      </patternFill>
    </fill>
    <fill>
      <patternFill patternType="solid">
        <fgColor theme="5" tint="0.59999389629810485"/>
        <bgColor rgb="FF000000"/>
      </patternFill>
    </fill>
    <fill>
      <patternFill patternType="solid">
        <fgColor theme="5" tint="0.79998168889431442"/>
        <bgColor rgb="FF000000"/>
      </patternFill>
    </fill>
    <fill>
      <patternFill patternType="solid">
        <fgColor theme="5" tint="0.39997558519241921"/>
        <bgColor rgb="FF000000"/>
      </patternFill>
    </fill>
    <fill>
      <patternFill patternType="solid">
        <fgColor theme="5" tint="-0.249977111117893"/>
        <bgColor rgb="FF000000"/>
      </patternFill>
    </fill>
    <fill>
      <patternFill patternType="solid">
        <fgColor theme="5" tint="0.79998168889431442"/>
        <bgColor indexed="64"/>
      </patternFill>
    </fill>
    <fill>
      <patternFill patternType="lightUp">
        <fgColor theme="0" tint="-0.499984740745262"/>
        <bgColor rgb="FFE5B8B7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6082"/>
        <bgColor indexed="64"/>
      </patternFill>
    </fill>
    <fill>
      <patternFill patternType="solid">
        <fgColor rgb="FFBA0664"/>
        <bgColor indexed="64"/>
      </patternFill>
    </fill>
    <fill>
      <patternFill patternType="solid">
        <fgColor rgb="FFFED6EB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9399E"/>
        <bgColor indexed="64"/>
      </patternFill>
    </fill>
    <fill>
      <patternFill patternType="solid">
        <fgColor rgb="FFCBD3DE"/>
        <bgColor indexed="64"/>
      </patternFill>
    </fill>
    <fill>
      <patternFill patternType="solid">
        <fgColor rgb="FF0078A2"/>
        <bgColor indexed="64"/>
      </patternFill>
    </fill>
    <fill>
      <patternFill patternType="solid">
        <fgColor rgb="FF0031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59999389629810485"/>
        <bgColor rgb="FF000000"/>
      </patternFill>
    </fill>
  </fills>
  <borders count="15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8"/>
      </left>
      <right style="thin">
        <color indexed="64"/>
      </right>
      <top/>
      <bottom style="thin">
        <color indexed="64"/>
      </bottom>
      <diagonal/>
    </border>
    <border>
      <left style="medium">
        <color indexed="8"/>
      </left>
      <right style="thin">
        <color indexed="64"/>
      </right>
      <top/>
      <bottom style="medium">
        <color indexed="8"/>
      </bottom>
      <diagonal/>
    </border>
    <border>
      <left style="medium">
        <color indexed="8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rgb="FF80808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808080"/>
      </top>
      <bottom/>
      <diagonal/>
    </border>
    <border>
      <left style="medium">
        <color theme="5" tint="-0.2499465926084170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theme="5" tint="-0.24994659260841701"/>
      </right>
      <top style="thin">
        <color indexed="64"/>
      </top>
      <bottom style="thin">
        <color indexed="64"/>
      </bottom>
      <diagonal/>
    </border>
    <border>
      <left style="medium">
        <color theme="5" tint="-0.24994659260841701"/>
      </left>
      <right style="thin">
        <color indexed="64"/>
      </right>
      <top style="thin">
        <color indexed="64"/>
      </top>
      <bottom style="medium">
        <color theme="5" tint="-0.24994659260841701"/>
      </bottom>
      <diagonal/>
    </border>
    <border>
      <left style="thin">
        <color indexed="64"/>
      </left>
      <right style="medium">
        <color theme="5" tint="-0.24994659260841701"/>
      </right>
      <top style="thin">
        <color indexed="64"/>
      </top>
      <bottom style="medium">
        <color theme="5" tint="-0.24994659260841701"/>
      </bottom>
      <diagonal/>
    </border>
    <border>
      <left style="medium">
        <color theme="5" tint="-0.2499465926084170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theme="5" tint="-0.24994659260841701"/>
      </right>
      <top/>
      <bottom style="thin">
        <color indexed="64"/>
      </bottom>
      <diagonal/>
    </border>
    <border>
      <left style="medium">
        <color theme="5" tint="-0.24994659260841701"/>
      </left>
      <right style="thin">
        <color indexed="64"/>
      </right>
      <top style="medium">
        <color theme="5" tint="-0.24994659260841701"/>
      </top>
      <bottom style="thin">
        <color indexed="64"/>
      </bottom>
      <diagonal/>
    </border>
    <border>
      <left style="thin">
        <color indexed="64"/>
      </left>
      <right style="medium">
        <color theme="5" tint="-0.24994659260841701"/>
      </right>
      <top style="medium">
        <color theme="5" tint="-0.24994659260841701"/>
      </top>
      <bottom style="thin">
        <color indexed="64"/>
      </bottom>
      <diagonal/>
    </border>
    <border>
      <left style="thin">
        <color indexed="64"/>
      </left>
      <right style="medium">
        <color theme="5" tint="-0.24994659260841701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rgb="FF808080"/>
      </top>
      <bottom/>
      <diagonal/>
    </border>
    <border>
      <left style="thin">
        <color indexed="64"/>
      </left>
      <right style="thin">
        <color indexed="64"/>
      </right>
      <top style="medium">
        <color theme="5" tint="-0.2499465926084170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theme="5" tint="-0.24994659260841701"/>
      </bottom>
      <diagonal/>
    </border>
    <border>
      <left style="medium">
        <color theme="5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theme="5"/>
      </right>
      <top style="thin">
        <color auto="1"/>
      </top>
      <bottom style="thin">
        <color auto="1"/>
      </bottom>
      <diagonal/>
    </border>
    <border>
      <left style="medium">
        <color theme="5" tint="-0.24994659260841701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theme="5" tint="-0.24994659260841701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808080"/>
      </top>
      <bottom style="medium">
        <color indexed="64"/>
      </bottom>
      <diagonal/>
    </border>
    <border>
      <left style="medium">
        <color theme="5" tint="-0.24994659260841701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rgb="FF808080"/>
      </top>
      <bottom style="medium">
        <color indexed="64"/>
      </bottom>
      <diagonal/>
    </border>
    <border>
      <left style="thin">
        <color indexed="64"/>
      </left>
      <right style="medium">
        <color theme="5" tint="-0.24994659260841701"/>
      </right>
      <top style="thin">
        <color indexed="64"/>
      </top>
      <bottom/>
      <diagonal/>
    </border>
    <border>
      <left style="medium">
        <color theme="5" tint="-0.2499465926084170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rgb="FF80808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499984740745262"/>
      </bottom>
      <diagonal/>
    </border>
    <border>
      <left/>
      <right style="thin">
        <color indexed="64"/>
      </right>
      <top/>
      <bottom style="thin">
        <color theme="0" tint="-0.499984740745262"/>
      </bottom>
      <diagonal/>
    </border>
    <border>
      <left style="thin">
        <color indexed="64"/>
      </left>
      <right/>
      <top/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theme="0" tint="-0.499984740745262"/>
      </bottom>
      <diagonal/>
    </border>
    <border>
      <left/>
      <right style="thin">
        <color indexed="64"/>
      </right>
      <top style="medium">
        <color indexed="64"/>
      </top>
      <bottom style="thin">
        <color theme="0" tint="-0.499984740745262"/>
      </bottom>
      <diagonal/>
    </border>
    <border>
      <left style="thin">
        <color indexed="64"/>
      </left>
      <right/>
      <top style="medium">
        <color indexed="64"/>
      </top>
      <bottom style="thin">
        <color theme="0" tint="-0.499984740745262"/>
      </bottom>
      <diagonal/>
    </border>
    <border>
      <left style="medium">
        <color theme="5" tint="-0.24994659260841701"/>
      </left>
      <right style="thin">
        <color indexed="64"/>
      </right>
      <top/>
      <bottom style="medium">
        <color theme="5" tint="-0.24994659260841701"/>
      </bottom>
      <diagonal/>
    </border>
    <border>
      <left style="thin">
        <color indexed="64"/>
      </left>
      <right style="thin">
        <color indexed="64"/>
      </right>
      <top/>
      <bottom style="medium">
        <color theme="5" tint="-0.24994659260841701"/>
      </bottom>
      <diagonal/>
    </border>
    <border>
      <left style="thin">
        <color indexed="64"/>
      </left>
      <right style="medium">
        <color theme="5" tint="-0.24994659260841701"/>
      </right>
      <top/>
      <bottom style="medium">
        <color theme="5" tint="-0.24994659260841701"/>
      </bottom>
      <diagonal/>
    </border>
    <border>
      <left style="medium">
        <color theme="5" tint="-0.24994659260841701"/>
      </left>
      <right style="thin">
        <color indexed="64"/>
      </right>
      <top/>
      <bottom/>
      <diagonal/>
    </border>
    <border>
      <left style="thin">
        <color indexed="64"/>
      </left>
      <right style="medium">
        <color theme="5" tint="-0.24994659260841701"/>
      </right>
      <top/>
      <bottom/>
      <diagonal/>
    </border>
    <border>
      <left/>
      <right style="medium">
        <color theme="5" tint="-0.2499465926084170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theme="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theme="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theme="0"/>
      </bottom>
      <diagonal/>
    </border>
    <border>
      <left style="medium">
        <color indexed="64"/>
      </left>
      <right/>
      <top style="thin">
        <color theme="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medium">
        <color indexed="64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 style="thin">
        <color theme="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theme="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theme="0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theme="0"/>
      </bottom>
      <diagonal/>
    </border>
    <border>
      <left/>
      <right style="medium">
        <color indexed="64"/>
      </right>
      <top style="thin">
        <color theme="0"/>
      </top>
      <bottom style="thin">
        <color theme="0"/>
      </bottom>
      <diagonal/>
    </border>
    <border>
      <left/>
      <right style="medium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theme="0"/>
      </bottom>
      <diagonal/>
    </border>
    <border>
      <left style="medium">
        <color indexed="64"/>
      </left>
      <right style="thin">
        <color indexed="64"/>
      </right>
      <top/>
      <bottom style="thin">
        <color theme="0"/>
      </bottom>
      <diagonal/>
    </border>
    <border>
      <left style="thin">
        <color indexed="64"/>
      </left>
      <right style="medium">
        <color indexed="64"/>
      </right>
      <top/>
      <bottom style="thin">
        <color theme="0"/>
      </bottom>
      <diagonal/>
    </border>
    <border>
      <left style="medium">
        <color indexed="64"/>
      </left>
      <right style="medium">
        <color indexed="64"/>
      </right>
      <top style="medium">
        <color theme="0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theme="0"/>
      </bottom>
      <diagonal/>
    </border>
    <border>
      <left style="medium">
        <color indexed="64"/>
      </left>
      <right style="medium">
        <color indexed="64"/>
      </right>
      <top style="medium">
        <color theme="0"/>
      </top>
      <bottom style="medium">
        <color theme="0"/>
      </bottom>
      <diagonal/>
    </border>
    <border>
      <left/>
      <right style="medium">
        <color indexed="64"/>
      </right>
      <top/>
      <bottom style="thin">
        <color theme="0"/>
      </bottom>
      <diagonal/>
    </border>
    <border>
      <left style="medium">
        <color indexed="64"/>
      </left>
      <right style="medium">
        <color indexed="64"/>
      </right>
      <top style="medium">
        <color theme="0"/>
      </top>
      <bottom style="medium">
        <color indexed="64"/>
      </bottom>
      <diagonal/>
    </border>
    <border>
      <left/>
      <right style="medium">
        <color indexed="64"/>
      </right>
      <top style="thin">
        <color theme="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thin">
        <color theme="0"/>
      </top>
      <bottom style="thin">
        <color rgb="FF000000"/>
      </bottom>
      <diagonal/>
    </border>
    <border>
      <left style="medium">
        <color indexed="64"/>
      </left>
      <right/>
      <top style="thin">
        <color theme="0"/>
      </top>
      <bottom style="thin">
        <color theme="0"/>
      </bottom>
      <diagonal/>
    </border>
    <border>
      <left style="medium">
        <color indexed="64"/>
      </left>
      <right/>
      <top/>
      <bottom style="thin">
        <color theme="0"/>
      </bottom>
      <diagonal/>
    </border>
    <border>
      <left/>
      <right/>
      <top style="medium">
        <color indexed="64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medium">
        <color indexed="64"/>
      </bottom>
      <diagonal/>
    </border>
  </borders>
  <cellStyleXfs count="5">
    <xf numFmtId="0" fontId="0" fillId="0" borderId="0"/>
    <xf numFmtId="9" fontId="56" fillId="0" borderId="0" applyFont="0" applyFill="0" applyBorder="0" applyAlignment="0" applyProtection="0"/>
    <xf numFmtId="0" fontId="56" fillId="0" borderId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</cellStyleXfs>
  <cellXfs count="5419">
    <xf numFmtId="0" fontId="0" fillId="0" borderId="0" xfId="0"/>
    <xf numFmtId="0" fontId="56" fillId="6" borderId="17" xfId="3" applyFont="1" applyFill="1" applyBorder="1" applyAlignment="1" applyProtection="1">
      <alignment horizontal="left" vertical="center" wrapText="1"/>
    </xf>
    <xf numFmtId="0" fontId="79" fillId="6" borderId="17" xfId="3" applyFont="1" applyFill="1" applyBorder="1" applyAlignment="1" applyProtection="1">
      <alignment vertical="center" wrapText="1"/>
    </xf>
    <xf numFmtId="0" fontId="7" fillId="0" borderId="0" xfId="0" applyFont="1"/>
    <xf numFmtId="0" fontId="57" fillId="0" borderId="0" xfId="0" applyFont="1" applyAlignment="1">
      <alignment horizontal="center" vertical="center" wrapText="1"/>
    </xf>
    <xf numFmtId="0" fontId="57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35" fillId="29" borderId="0" xfId="0" applyFont="1" applyFill="1" applyAlignment="1">
      <alignment horizontal="left" vertical="center"/>
    </xf>
    <xf numFmtId="0" fontId="104" fillId="0" borderId="0" xfId="0" quotePrefix="1" applyFont="1" applyAlignment="1">
      <alignment vertical="center" wrapText="1"/>
    </xf>
    <xf numFmtId="0" fontId="35" fillId="30" borderId="0" xfId="0" applyFont="1" applyFill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7" fillId="2" borderId="0" xfId="0" applyFont="1" applyFill="1" applyAlignment="1">
      <alignment horizontal="right" vertical="center" wrapText="1"/>
    </xf>
    <xf numFmtId="0" fontId="33" fillId="15" borderId="18" xfId="0" applyFont="1" applyFill="1" applyBorder="1" applyAlignment="1">
      <alignment horizontal="center" vertical="center" wrapText="1"/>
    </xf>
    <xf numFmtId="0" fontId="97" fillId="3" borderId="98" xfId="0" applyFont="1" applyFill="1" applyBorder="1" applyAlignment="1">
      <alignment horizontal="center" wrapText="1"/>
    </xf>
    <xf numFmtId="0" fontId="97" fillId="3" borderId="102" xfId="0" applyFont="1" applyFill="1" applyBorder="1" applyAlignment="1">
      <alignment horizontal="center" wrapText="1"/>
    </xf>
    <xf numFmtId="0" fontId="97" fillId="3" borderId="21" xfId="0" applyFont="1" applyFill="1" applyBorder="1" applyAlignment="1">
      <alignment horizontal="center" wrapText="1"/>
    </xf>
    <xf numFmtId="0" fontId="61" fillId="3" borderId="17" xfId="0" applyFont="1" applyFill="1" applyBorder="1" applyAlignment="1">
      <alignment horizontal="center" vertical="center" wrapText="1"/>
    </xf>
    <xf numFmtId="0" fontId="32" fillId="5" borderId="21" xfId="0" applyFont="1" applyFill="1" applyBorder="1" applyAlignment="1">
      <alignment horizontal="center" vertical="center" wrapText="1"/>
    </xf>
    <xf numFmtId="0" fontId="78" fillId="103" borderId="17" xfId="0" applyFont="1" applyFill="1" applyBorder="1" applyAlignment="1">
      <alignment horizontal="center" vertical="center" wrapText="1"/>
    </xf>
    <xf numFmtId="0" fontId="78" fillId="102" borderId="17" xfId="0" applyFont="1" applyFill="1" applyBorder="1" applyAlignment="1">
      <alignment horizontal="center" vertical="center" wrapText="1"/>
    </xf>
    <xf numFmtId="0" fontId="33" fillId="15" borderId="19" xfId="0" applyFont="1" applyFill="1" applyBorder="1" applyAlignment="1">
      <alignment horizontal="center" vertical="center" wrapText="1"/>
    </xf>
    <xf numFmtId="0" fontId="32" fillId="5" borderId="17" xfId="0" applyFont="1" applyFill="1" applyBorder="1" applyAlignment="1">
      <alignment horizontal="center" wrapText="1"/>
    </xf>
    <xf numFmtId="0" fontId="78" fillId="103" borderId="17" xfId="0" applyFont="1" applyFill="1" applyBorder="1" applyAlignment="1">
      <alignment horizontal="center" wrapText="1"/>
    </xf>
    <xf numFmtId="0" fontId="162" fillId="3" borderId="29" xfId="0" applyFont="1" applyFill="1" applyBorder="1" applyAlignment="1">
      <alignment horizontal="center" wrapText="1"/>
    </xf>
    <xf numFmtId="0" fontId="145" fillId="4" borderId="92" xfId="0" applyFont="1" applyFill="1" applyBorder="1" applyAlignment="1">
      <alignment horizontal="center" vertical="center" wrapText="1"/>
    </xf>
    <xf numFmtId="0" fontId="145" fillId="4" borderId="17" xfId="0" applyFont="1" applyFill="1" applyBorder="1" applyAlignment="1">
      <alignment horizontal="center" vertical="center" wrapText="1"/>
    </xf>
    <xf numFmtId="0" fontId="52" fillId="87" borderId="99" xfId="0" applyFont="1" applyFill="1" applyBorder="1" applyAlignment="1">
      <alignment horizontal="center" wrapText="1"/>
    </xf>
    <xf numFmtId="0" fontId="6" fillId="91" borderId="17" xfId="0" applyFont="1" applyFill="1" applyBorder="1" applyAlignment="1">
      <alignment horizontal="right" vertical="center"/>
    </xf>
    <xf numFmtId="0" fontId="6" fillId="91" borderId="17" xfId="0" applyFont="1" applyFill="1" applyBorder="1" applyAlignment="1">
      <alignment horizontal="left" vertical="center"/>
    </xf>
    <xf numFmtId="0" fontId="97" fillId="3" borderId="17" xfId="0" applyFont="1" applyFill="1" applyBorder="1" applyAlignment="1">
      <alignment horizontal="center" wrapText="1"/>
    </xf>
    <xf numFmtId="49" fontId="52" fillId="3" borderId="70" xfId="0" applyNumberFormat="1" applyFont="1" applyFill="1" applyBorder="1" applyAlignment="1">
      <alignment horizontal="center" vertical="center"/>
    </xf>
    <xf numFmtId="0" fontId="52" fillId="15" borderId="67" xfId="0" applyFont="1" applyFill="1" applyBorder="1" applyAlignment="1">
      <alignment horizontal="center" vertical="center"/>
    </xf>
    <xf numFmtId="0" fontId="52" fillId="15" borderId="58" xfId="0" applyFont="1" applyFill="1" applyBorder="1" applyAlignment="1">
      <alignment horizontal="center" vertical="center"/>
    </xf>
    <xf numFmtId="0" fontId="52" fillId="15" borderId="68" xfId="0" applyFont="1" applyFill="1" applyBorder="1" applyAlignment="1">
      <alignment horizontal="center" vertical="center"/>
    </xf>
    <xf numFmtId="0" fontId="32" fillId="5" borderId="17" xfId="0" applyFont="1" applyFill="1" applyBorder="1" applyAlignment="1">
      <alignment horizontal="center" vertical="center" wrapText="1"/>
    </xf>
    <xf numFmtId="0" fontId="82" fillId="4" borderId="17" xfId="0" applyFont="1" applyFill="1" applyBorder="1" applyAlignment="1">
      <alignment vertical="center" wrapText="1"/>
    </xf>
    <xf numFmtId="0" fontId="82" fillId="4" borderId="29" xfId="0" applyFont="1" applyFill="1" applyBorder="1" applyAlignment="1">
      <alignment vertical="center" wrapText="1"/>
    </xf>
    <xf numFmtId="0" fontId="82" fillId="4" borderId="43" xfId="0" applyFont="1" applyFill="1" applyBorder="1" applyAlignment="1">
      <alignment vertical="center" wrapText="1"/>
    </xf>
    <xf numFmtId="0" fontId="184" fillId="4" borderId="43" xfId="0" applyFont="1" applyFill="1" applyBorder="1" applyAlignment="1">
      <alignment vertical="center" wrapText="1"/>
    </xf>
    <xf numFmtId="0" fontId="82" fillId="4" borderId="92" xfId="0" applyFont="1" applyFill="1" applyBorder="1" applyAlignment="1">
      <alignment vertical="center" wrapText="1"/>
    </xf>
    <xf numFmtId="0" fontId="82" fillId="4" borderId="93" xfId="0" applyFont="1" applyFill="1" applyBorder="1" applyAlignment="1">
      <alignment vertical="center" wrapText="1"/>
    </xf>
    <xf numFmtId="0" fontId="82" fillId="4" borderId="43" xfId="0" applyFont="1" applyFill="1" applyBorder="1" applyAlignment="1">
      <alignment horizontal="center" vertical="center" wrapText="1"/>
    </xf>
    <xf numFmtId="0" fontId="82" fillId="4" borderId="43" xfId="0" applyFont="1" applyFill="1" applyBorder="1" applyAlignment="1">
      <alignment horizontal="right" vertical="center" wrapText="1"/>
    </xf>
    <xf numFmtId="0" fontId="82" fillId="4" borderId="43" xfId="0" applyFont="1" applyFill="1" applyBorder="1" applyAlignment="1">
      <alignment horizontal="left" vertical="center" wrapText="1"/>
    </xf>
    <xf numFmtId="0" fontId="82" fillId="4" borderId="87" xfId="0" applyFont="1" applyFill="1" applyBorder="1" applyAlignment="1">
      <alignment horizontal="center" vertical="center" wrapText="1"/>
    </xf>
    <xf numFmtId="0" fontId="120" fillId="4" borderId="62" xfId="0" applyFont="1" applyFill="1" applyBorder="1" applyAlignment="1">
      <alignment vertical="center" wrapText="1"/>
    </xf>
    <xf numFmtId="0" fontId="120" fillId="4" borderId="43" xfId="0" applyFont="1" applyFill="1" applyBorder="1" applyAlignment="1">
      <alignment vertical="center" wrapText="1"/>
    </xf>
    <xf numFmtId="0" fontId="120" fillId="4" borderId="59" xfId="0" applyFont="1" applyFill="1" applyBorder="1" applyAlignment="1">
      <alignment vertical="center" wrapText="1"/>
    </xf>
    <xf numFmtId="0" fontId="82" fillId="4" borderId="87" xfId="0" applyFont="1" applyFill="1" applyBorder="1" applyAlignment="1">
      <alignment vertical="center" wrapText="1"/>
    </xf>
    <xf numFmtId="0" fontId="82" fillId="4" borderId="62" xfId="0" applyFont="1" applyFill="1" applyBorder="1" applyAlignment="1">
      <alignment vertical="center" wrapText="1"/>
    </xf>
    <xf numFmtId="0" fontId="82" fillId="4" borderId="59" xfId="0" applyFont="1" applyFill="1" applyBorder="1" applyAlignment="1">
      <alignment vertical="center" wrapText="1"/>
    </xf>
    <xf numFmtId="0" fontId="31" fillId="0" borderId="17" xfId="0" applyFont="1" applyBorder="1" applyAlignment="1">
      <alignment vertical="center" wrapText="1"/>
    </xf>
    <xf numFmtId="0" fontId="31" fillId="0" borderId="17" xfId="0" applyFont="1" applyBorder="1" applyAlignment="1">
      <alignment horizontal="center" vertical="center" wrapText="1"/>
    </xf>
    <xf numFmtId="1" fontId="31" fillId="95" borderId="43" xfId="0" applyNumberFormat="1" applyFont="1" applyFill="1" applyBorder="1" applyAlignment="1">
      <alignment horizontal="center" vertical="center"/>
    </xf>
    <xf numFmtId="0" fontId="31" fillId="95" borderId="92" xfId="0" applyFont="1" applyFill="1" applyBorder="1" applyAlignment="1">
      <alignment horizontal="center" vertical="center" wrapText="1"/>
    </xf>
    <xf numFmtId="0" fontId="31" fillId="95" borderId="17" xfId="0" applyFont="1" applyFill="1" applyBorder="1" applyAlignment="1">
      <alignment horizontal="center" vertical="center" wrapText="1"/>
    </xf>
    <xf numFmtId="0" fontId="31" fillId="95" borderId="93" xfId="0" applyFont="1" applyFill="1" applyBorder="1" applyAlignment="1">
      <alignment horizontal="center" vertical="center" wrapText="1"/>
    </xf>
    <xf numFmtId="0" fontId="31" fillId="95" borderId="21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left" vertical="center" wrapText="1"/>
    </xf>
    <xf numFmtId="0" fontId="19" fillId="0" borderId="17" xfId="0" applyFont="1" applyBorder="1" applyAlignment="1">
      <alignment horizontal="center" vertical="center"/>
    </xf>
    <xf numFmtId="0" fontId="34" fillId="26" borderId="17" xfId="0" applyFont="1" applyFill="1" applyBorder="1" applyAlignment="1">
      <alignment horizontal="right" vertical="center"/>
    </xf>
    <xf numFmtId="0" fontId="34" fillId="26" borderId="17" xfId="0" applyFont="1" applyFill="1" applyBorder="1" applyAlignment="1">
      <alignment horizontal="left" vertical="center"/>
    </xf>
    <xf numFmtId="0" fontId="34" fillId="0" borderId="17" xfId="0" applyFont="1" applyBorder="1" applyAlignment="1">
      <alignment horizontal="center" vertical="center" wrapText="1"/>
    </xf>
    <xf numFmtId="0" fontId="35" fillId="26" borderId="17" xfId="0" applyFont="1" applyFill="1" applyBorder="1" applyAlignment="1">
      <alignment horizontal="right" vertical="center" wrapText="1"/>
    </xf>
    <xf numFmtId="0" fontId="35" fillId="26" borderId="17" xfId="0" applyFont="1" applyFill="1" applyBorder="1" applyAlignment="1">
      <alignment horizontal="left" vertical="center" wrapText="1"/>
    </xf>
    <xf numFmtId="0" fontId="31" fillId="6" borderId="17" xfId="0" applyFont="1" applyFill="1" applyBorder="1" applyAlignment="1">
      <alignment horizontal="center" vertical="center" wrapText="1"/>
    </xf>
    <xf numFmtId="0" fontId="31" fillId="12" borderId="17" xfId="0" applyFont="1" applyFill="1" applyBorder="1" applyAlignment="1">
      <alignment horizontal="right" vertical="center" wrapText="1"/>
    </xf>
    <xf numFmtId="0" fontId="31" fillId="12" borderId="17" xfId="0" applyFont="1" applyFill="1" applyBorder="1" applyAlignment="1">
      <alignment horizontal="left" vertical="center" wrapText="1"/>
    </xf>
    <xf numFmtId="0" fontId="31" fillId="13" borderId="17" xfId="0" applyFont="1" applyFill="1" applyBorder="1" applyAlignment="1">
      <alignment horizontal="center" vertical="center" wrapText="1"/>
    </xf>
    <xf numFmtId="0" fontId="31" fillId="6" borderId="29" xfId="0" applyFont="1" applyFill="1" applyBorder="1" applyAlignment="1">
      <alignment horizontal="center" vertical="center" wrapText="1"/>
    </xf>
    <xf numFmtId="0" fontId="34" fillId="96" borderId="59" xfId="0" applyFont="1" applyFill="1" applyBorder="1" applyAlignment="1">
      <alignment horizontal="center" vertical="center" wrapText="1"/>
    </xf>
    <xf numFmtId="0" fontId="147" fillId="4" borderId="42" xfId="0" applyFont="1" applyFill="1" applyBorder="1" applyAlignment="1">
      <alignment horizontal="center" vertical="center"/>
    </xf>
    <xf numFmtId="9" fontId="19" fillId="4" borderId="17" xfId="0" applyNumberFormat="1" applyFont="1" applyFill="1" applyBorder="1" applyAlignment="1">
      <alignment horizontal="center" vertical="center" wrapText="1"/>
    </xf>
    <xf numFmtId="1" fontId="0" fillId="41" borderId="29" xfId="0" applyNumberFormat="1" applyFill="1" applyBorder="1" applyAlignment="1">
      <alignment horizontal="center" vertical="center" wrapText="1"/>
    </xf>
    <xf numFmtId="9" fontId="31" fillId="4" borderId="87" xfId="0" applyNumberFormat="1" applyFont="1" applyFill="1" applyBorder="1" applyAlignment="1">
      <alignment horizontal="center" vertical="center" wrapText="1"/>
    </xf>
    <xf numFmtId="49" fontId="7" fillId="20" borderId="42" xfId="0" applyNumberFormat="1" applyFont="1" applyFill="1" applyBorder="1" applyAlignment="1">
      <alignment horizontal="center" vertical="center"/>
    </xf>
    <xf numFmtId="49" fontId="7" fillId="20" borderId="17" xfId="0" applyNumberFormat="1" applyFont="1" applyFill="1" applyBorder="1" applyAlignment="1">
      <alignment horizontal="center" vertical="center"/>
    </xf>
    <xf numFmtId="49" fontId="7" fillId="20" borderId="34" xfId="0" applyNumberFormat="1" applyFont="1" applyFill="1" applyBorder="1" applyAlignment="1">
      <alignment horizontal="center" vertical="center"/>
    </xf>
    <xf numFmtId="0" fontId="16" fillId="0" borderId="21" xfId="0" applyFont="1" applyBorder="1" applyAlignment="1">
      <alignment horizontal="center" vertical="center"/>
    </xf>
    <xf numFmtId="1" fontId="16" fillId="0" borderId="43" xfId="0" applyNumberFormat="1" applyFont="1" applyBorder="1" applyAlignment="1">
      <alignment horizontal="center" vertical="center"/>
    </xf>
    <xf numFmtId="0" fontId="16" fillId="0" borderId="17" xfId="0" applyFont="1" applyBorder="1" applyAlignment="1">
      <alignment horizontal="center" vertical="center"/>
    </xf>
    <xf numFmtId="0" fontId="34" fillId="26" borderId="29" xfId="0" applyFont="1" applyFill="1" applyBorder="1" applyAlignment="1">
      <alignment horizontal="right" vertical="center" wrapText="1"/>
    </xf>
    <xf numFmtId="0" fontId="34" fillId="26" borderId="17" xfId="0" applyFont="1" applyFill="1" applyBorder="1" applyAlignment="1">
      <alignment horizontal="left" vertical="center" wrapText="1"/>
    </xf>
    <xf numFmtId="0" fontId="34" fillId="26" borderId="17" xfId="0" applyFont="1" applyFill="1" applyBorder="1" applyAlignment="1">
      <alignment horizontal="right" vertical="center" wrapText="1"/>
    </xf>
    <xf numFmtId="0" fontId="34" fillId="0" borderId="17" xfId="0" applyFont="1" applyBorder="1" applyAlignment="1">
      <alignment horizontal="center" vertical="center"/>
    </xf>
    <xf numFmtId="0" fontId="34" fillId="98" borderId="59" xfId="0" applyFont="1" applyFill="1" applyBorder="1" applyAlignment="1">
      <alignment horizontal="center" vertical="center" wrapText="1"/>
    </xf>
    <xf numFmtId="9" fontId="19" fillId="4" borderId="17" xfId="0" applyNumberFormat="1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vertical="center" wrapText="1"/>
    </xf>
    <xf numFmtId="0" fontId="6" fillId="3" borderId="17" xfId="0" applyFont="1" applyFill="1" applyBorder="1" applyAlignment="1">
      <alignment horizontal="center" vertical="center"/>
    </xf>
    <xf numFmtId="0" fontId="6" fillId="3" borderId="29" xfId="0" applyFont="1" applyFill="1" applyBorder="1" applyAlignment="1">
      <alignment horizontal="center" vertical="center"/>
    </xf>
    <xf numFmtId="0" fontId="6" fillId="3" borderId="92" xfId="0" applyFont="1" applyFill="1" applyBorder="1" applyAlignment="1">
      <alignment horizontal="center" vertical="center"/>
    </xf>
    <xf numFmtId="0" fontId="6" fillId="3" borderId="93" xfId="0" applyFont="1" applyFill="1" applyBorder="1" applyAlignment="1">
      <alignment horizontal="center" vertical="center"/>
    </xf>
    <xf numFmtId="0" fontId="6" fillId="3" borderId="21" xfId="0" applyFont="1" applyFill="1" applyBorder="1" applyAlignment="1">
      <alignment horizontal="center" vertical="center"/>
    </xf>
    <xf numFmtId="0" fontId="0" fillId="3" borderId="29" xfId="0" applyFill="1" applyBorder="1" applyAlignment="1">
      <alignment horizontal="left" vertical="center"/>
    </xf>
    <xf numFmtId="0" fontId="0" fillId="3" borderId="43" xfId="0" applyFill="1" applyBorder="1" applyAlignment="1">
      <alignment horizontal="left" vertical="center"/>
    </xf>
    <xf numFmtId="0" fontId="34" fillId="15" borderId="43" xfId="0" applyFont="1" applyFill="1" applyBorder="1" applyAlignment="1">
      <alignment horizontal="right" vertical="center"/>
    </xf>
    <xf numFmtId="0" fontId="34" fillId="15" borderId="43" xfId="0" applyFont="1" applyFill="1" applyBorder="1" applyAlignment="1">
      <alignment horizontal="left" vertical="center"/>
    </xf>
    <xf numFmtId="0" fontId="31" fillId="3" borderId="43" xfId="0" applyFont="1" applyFill="1" applyBorder="1" applyAlignment="1">
      <alignment horizontal="center" vertical="center"/>
    </xf>
    <xf numFmtId="0" fontId="19" fillId="3" borderId="43" xfId="0" applyFont="1" applyFill="1" applyBorder="1" applyAlignment="1">
      <alignment horizontal="right" vertical="center" wrapText="1"/>
    </xf>
    <xf numFmtId="0" fontId="19" fillId="3" borderId="17" xfId="0" applyFont="1" applyFill="1" applyBorder="1" applyAlignment="1">
      <alignment horizontal="left" vertical="center" wrapText="1"/>
    </xf>
    <xf numFmtId="0" fontId="7" fillId="3" borderId="17" xfId="0" applyFont="1" applyFill="1" applyBorder="1" applyAlignment="1">
      <alignment horizontal="center" vertical="center"/>
    </xf>
    <xf numFmtId="0" fontId="31" fillId="3" borderId="17" xfId="0" applyFont="1" applyFill="1" applyBorder="1" applyAlignment="1">
      <alignment horizontal="right" vertical="center"/>
    </xf>
    <xf numFmtId="0" fontId="31" fillId="3" borderId="17" xfId="0" applyFont="1" applyFill="1" applyBorder="1" applyAlignment="1">
      <alignment horizontal="left" vertical="center"/>
    </xf>
    <xf numFmtId="0" fontId="31" fillId="3" borderId="17" xfId="0" applyFont="1" applyFill="1" applyBorder="1" applyAlignment="1">
      <alignment horizontal="center" vertical="center"/>
    </xf>
    <xf numFmtId="0" fontId="19" fillId="3" borderId="17" xfId="0" applyFont="1" applyFill="1" applyBorder="1" applyAlignment="1">
      <alignment horizontal="right" vertical="center" wrapText="1"/>
    </xf>
    <xf numFmtId="0" fontId="31" fillId="3" borderId="59" xfId="0" applyFont="1" applyFill="1" applyBorder="1" applyAlignment="1">
      <alignment horizontal="center" vertical="center"/>
    </xf>
    <xf numFmtId="0" fontId="19" fillId="3" borderId="62" xfId="0" applyFont="1" applyFill="1" applyBorder="1" applyAlignment="1">
      <alignment horizontal="center" vertical="center"/>
    </xf>
    <xf numFmtId="0" fontId="19" fillId="3" borderId="43" xfId="0" applyFont="1" applyFill="1" applyBorder="1" applyAlignment="1">
      <alignment horizontal="center" vertical="center" wrapText="1"/>
    </xf>
    <xf numFmtId="0" fontId="19" fillId="3" borderId="59" xfId="0" applyFont="1" applyFill="1" applyBorder="1" applyAlignment="1">
      <alignment horizontal="center" vertical="center" wrapText="1"/>
    </xf>
    <xf numFmtId="9" fontId="6" fillId="3" borderId="87" xfId="0" applyNumberFormat="1" applyFont="1" applyFill="1" applyBorder="1" applyAlignment="1">
      <alignment horizontal="center" vertical="center" wrapText="1"/>
    </xf>
    <xf numFmtId="0" fontId="0" fillId="10" borderId="62" xfId="0" applyFill="1" applyBorder="1" applyAlignment="1">
      <alignment horizontal="center" vertical="center"/>
    </xf>
    <xf numFmtId="0" fontId="0" fillId="10" borderId="43" xfId="0" applyFill="1" applyBorder="1" applyAlignment="1">
      <alignment horizontal="center" vertical="center"/>
    </xf>
    <xf numFmtId="0" fontId="0" fillId="10" borderId="59" xfId="0" applyFill="1" applyBorder="1" applyAlignment="1">
      <alignment horizontal="center" vertical="center"/>
    </xf>
    <xf numFmtId="0" fontId="0" fillId="10" borderId="43" xfId="0" applyFill="1" applyBorder="1" applyAlignment="1">
      <alignment vertical="center"/>
    </xf>
    <xf numFmtId="1" fontId="31" fillId="8" borderId="43" xfId="0" applyNumberFormat="1" applyFont="1" applyFill="1" applyBorder="1" applyAlignment="1">
      <alignment horizontal="center" vertical="center"/>
    </xf>
    <xf numFmtId="0" fontId="31" fillId="8" borderId="92" xfId="0" applyFont="1" applyFill="1" applyBorder="1" applyAlignment="1">
      <alignment horizontal="center" vertical="center" wrapText="1"/>
    </xf>
    <xf numFmtId="0" fontId="31" fillId="8" borderId="17" xfId="0" applyFont="1" applyFill="1" applyBorder="1" applyAlignment="1">
      <alignment horizontal="center" vertical="center" wrapText="1"/>
    </xf>
    <xf numFmtId="0" fontId="31" fillId="8" borderId="93" xfId="0" applyFont="1" applyFill="1" applyBorder="1" applyAlignment="1">
      <alignment horizontal="center" vertical="center" wrapText="1"/>
    </xf>
    <xf numFmtId="0" fontId="31" fillId="8" borderId="21" xfId="0" applyFont="1" applyFill="1" applyBorder="1" applyAlignment="1">
      <alignment horizontal="center" vertical="center" wrapText="1"/>
    </xf>
    <xf numFmtId="0" fontId="34" fillId="100" borderId="59" xfId="0" applyFont="1" applyFill="1" applyBorder="1" applyAlignment="1">
      <alignment horizontal="center" vertical="center"/>
    </xf>
    <xf numFmtId="0" fontId="147" fillId="4" borderId="17" xfId="0" applyFont="1" applyFill="1" applyBorder="1" applyAlignment="1">
      <alignment horizontal="center" vertical="center" wrapText="1"/>
    </xf>
    <xf numFmtId="9" fontId="19" fillId="4" borderId="34" xfId="0" applyNumberFormat="1" applyFont="1" applyFill="1" applyBorder="1" applyAlignment="1">
      <alignment horizontal="center" vertical="center" wrapText="1"/>
    </xf>
    <xf numFmtId="0" fontId="19" fillId="0" borderId="17" xfId="0" applyFont="1" applyBorder="1" applyAlignment="1">
      <alignment horizontal="left" vertical="center" wrapText="1"/>
    </xf>
    <xf numFmtId="0" fontId="35" fillId="26" borderId="29" xfId="0" applyFont="1" applyFill="1" applyBorder="1" applyAlignment="1">
      <alignment horizontal="right" vertical="center" wrapText="1"/>
    </xf>
    <xf numFmtId="0" fontId="0" fillId="0" borderId="17" xfId="0" applyBorder="1" applyAlignment="1">
      <alignment vertical="center" wrapText="1"/>
    </xf>
    <xf numFmtId="49" fontId="0" fillId="20" borderId="42" xfId="0" applyNumberFormat="1" applyFill="1" applyBorder="1" applyAlignment="1">
      <alignment horizontal="center" vertical="center"/>
    </xf>
    <xf numFmtId="49" fontId="0" fillId="20" borderId="17" xfId="0" applyNumberFormat="1" applyFill="1" applyBorder="1" applyAlignment="1">
      <alignment horizontal="center" vertical="center"/>
    </xf>
    <xf numFmtId="49" fontId="0" fillId="20" borderId="34" xfId="0" applyNumberFormat="1" applyFill="1" applyBorder="1" applyAlignment="1">
      <alignment horizontal="center" vertical="center"/>
    </xf>
    <xf numFmtId="0" fontId="147" fillId="4" borderId="17" xfId="0" applyFont="1" applyFill="1" applyBorder="1" applyAlignment="1">
      <alignment horizontal="center" vertical="center"/>
    </xf>
    <xf numFmtId="0" fontId="31" fillId="12" borderId="29" xfId="0" applyFont="1" applyFill="1" applyBorder="1" applyAlignment="1">
      <alignment horizontal="right" vertical="center" wrapText="1"/>
    </xf>
    <xf numFmtId="0" fontId="149" fillId="6" borderId="93" xfId="0" applyFont="1" applyFill="1" applyBorder="1" applyAlignment="1">
      <alignment horizontal="center" vertical="center" wrapText="1"/>
    </xf>
    <xf numFmtId="0" fontId="34" fillId="26" borderId="29" xfId="0" applyFont="1" applyFill="1" applyBorder="1" applyAlignment="1">
      <alignment horizontal="right" vertical="center"/>
    </xf>
    <xf numFmtId="49" fontId="147" fillId="4" borderId="42" xfId="0" applyNumberFormat="1" applyFont="1" applyFill="1" applyBorder="1" applyAlignment="1">
      <alignment horizontal="center" vertical="center"/>
    </xf>
    <xf numFmtId="49" fontId="7" fillId="20" borderId="42" xfId="0" applyNumberFormat="1" applyFont="1" applyFill="1" applyBorder="1" applyAlignment="1">
      <alignment vertical="center"/>
    </xf>
    <xf numFmtId="49" fontId="7" fillId="20" borderId="17" xfId="0" applyNumberFormat="1" applyFont="1" applyFill="1" applyBorder="1" applyAlignment="1">
      <alignment vertical="center"/>
    </xf>
    <xf numFmtId="49" fontId="7" fillId="20" borderId="34" xfId="0" applyNumberFormat="1" applyFont="1" applyFill="1" applyBorder="1" applyAlignment="1">
      <alignment vertical="center"/>
    </xf>
    <xf numFmtId="0" fontId="149" fillId="0" borderId="17" xfId="0" applyFont="1" applyBorder="1" applyAlignment="1">
      <alignment horizontal="center" vertical="center" wrapText="1"/>
    </xf>
    <xf numFmtId="0" fontId="7" fillId="12" borderId="18" xfId="0" applyFont="1" applyFill="1" applyBorder="1" applyAlignment="1">
      <alignment horizontal="right" vertical="center" wrapText="1"/>
    </xf>
    <xf numFmtId="0" fontId="7" fillId="12" borderId="18" xfId="0" applyFont="1" applyFill="1" applyBorder="1" applyAlignment="1">
      <alignment horizontal="left" vertical="center" wrapText="1"/>
    </xf>
    <xf numFmtId="0" fontId="34" fillId="23" borderId="17" xfId="0" applyFont="1" applyFill="1" applyBorder="1" applyAlignment="1">
      <alignment horizontal="right" vertical="center"/>
    </xf>
    <xf numFmtId="0" fontId="34" fillId="23" borderId="17" xfId="0" applyFont="1" applyFill="1" applyBorder="1" applyAlignment="1">
      <alignment horizontal="left" vertical="center"/>
    </xf>
    <xf numFmtId="9" fontId="19" fillId="4" borderId="34" xfId="0" applyNumberFormat="1" applyFont="1" applyFill="1" applyBorder="1" applyAlignment="1">
      <alignment horizontal="center" vertical="center"/>
    </xf>
    <xf numFmtId="0" fontId="120" fillId="4" borderId="43" xfId="0" applyFont="1" applyFill="1" applyBorder="1" applyAlignment="1">
      <alignment horizontal="center" vertical="center" wrapText="1"/>
    </xf>
    <xf numFmtId="0" fontId="82" fillId="4" borderId="17" xfId="0" applyFont="1" applyFill="1" applyBorder="1" applyAlignment="1">
      <alignment horizontal="left" vertical="center" wrapText="1"/>
    </xf>
    <xf numFmtId="0" fontId="82" fillId="4" borderId="17" xfId="0" applyFont="1" applyFill="1" applyBorder="1" applyAlignment="1">
      <alignment horizontal="center" vertical="center" wrapText="1"/>
    </xf>
    <xf numFmtId="0" fontId="82" fillId="4" borderId="17" xfId="0" applyFont="1" applyFill="1" applyBorder="1" applyAlignment="1">
      <alignment horizontal="right" vertical="center" wrapText="1"/>
    </xf>
    <xf numFmtId="0" fontId="82" fillId="4" borderId="59" xfId="0" applyFont="1" applyFill="1" applyBorder="1" applyAlignment="1">
      <alignment horizontal="center" vertical="center" wrapText="1"/>
    </xf>
    <xf numFmtId="0" fontId="31" fillId="26" borderId="17" xfId="0" applyFont="1" applyFill="1" applyBorder="1" applyAlignment="1">
      <alignment horizontal="right" vertical="center"/>
    </xf>
    <xf numFmtId="0" fontId="31" fillId="26" borderId="17" xfId="0" applyFont="1" applyFill="1" applyBorder="1" applyAlignment="1">
      <alignment horizontal="left" vertical="center"/>
    </xf>
    <xf numFmtId="0" fontId="120" fillId="26" borderId="29" xfId="0" applyFont="1" applyFill="1" applyBorder="1" applyAlignment="1">
      <alignment horizontal="right" vertical="center" wrapText="1"/>
    </xf>
    <xf numFmtId="0" fontId="120" fillId="26" borderId="17" xfId="0" applyFont="1" applyFill="1" applyBorder="1" applyAlignment="1">
      <alignment horizontal="left" vertical="center" wrapText="1"/>
    </xf>
    <xf numFmtId="0" fontId="147" fillId="4" borderId="42" xfId="0" applyFont="1" applyFill="1" applyBorder="1" applyAlignment="1">
      <alignment horizontal="center" vertical="center" wrapText="1"/>
    </xf>
    <xf numFmtId="9" fontId="31" fillId="4" borderId="87" xfId="0" applyNumberFormat="1" applyFont="1" applyFill="1" applyBorder="1" applyAlignment="1">
      <alignment horizontal="center" vertical="center"/>
    </xf>
    <xf numFmtId="0" fontId="31" fillId="26" borderId="29" xfId="0" applyFont="1" applyFill="1" applyBorder="1" applyAlignment="1">
      <alignment horizontal="right" vertical="center" wrapText="1"/>
    </xf>
    <xf numFmtId="0" fontId="31" fillId="26" borderId="17" xfId="0" applyFont="1" applyFill="1" applyBorder="1" applyAlignment="1">
      <alignment horizontal="left" vertical="center" wrapText="1"/>
    </xf>
    <xf numFmtId="0" fontId="19" fillId="0" borderId="17" xfId="0" applyFont="1" applyBorder="1" applyAlignment="1">
      <alignment horizontal="center" vertical="center" wrapText="1"/>
    </xf>
    <xf numFmtId="0" fontId="6" fillId="12" borderId="17" xfId="0" applyFont="1" applyFill="1" applyBorder="1" applyAlignment="1">
      <alignment horizontal="right" vertical="center" wrapText="1"/>
    </xf>
    <xf numFmtId="0" fontId="6" fillId="12" borderId="17" xfId="0" applyFont="1" applyFill="1" applyBorder="1" applyAlignment="1">
      <alignment horizontal="left" vertical="center" wrapText="1"/>
    </xf>
    <xf numFmtId="0" fontId="19" fillId="6" borderId="17" xfId="0" applyFont="1" applyFill="1" applyBorder="1" applyAlignment="1">
      <alignment horizontal="center" vertical="center"/>
    </xf>
    <xf numFmtId="0" fontId="31" fillId="8" borderId="17" xfId="0" applyFont="1" applyFill="1" applyBorder="1" applyAlignment="1">
      <alignment vertical="center" wrapText="1"/>
    </xf>
    <xf numFmtId="0" fontId="31" fillId="8" borderId="92" xfId="0" applyFont="1" applyFill="1" applyBorder="1" applyAlignment="1">
      <alignment vertical="center" wrapText="1"/>
    </xf>
    <xf numFmtId="0" fontId="31" fillId="8" borderId="93" xfId="0" applyFont="1" applyFill="1" applyBorder="1" applyAlignment="1">
      <alignment vertical="center" wrapText="1"/>
    </xf>
    <xf numFmtId="0" fontId="31" fillId="8" borderId="21" xfId="0" applyFont="1" applyFill="1" applyBorder="1" applyAlignment="1">
      <alignment vertical="center" wrapText="1"/>
    </xf>
    <xf numFmtId="0" fontId="31" fillId="100" borderId="59" xfId="0" applyFont="1" applyFill="1" applyBorder="1" applyAlignment="1">
      <alignment horizontal="center" vertical="center" wrapText="1"/>
    </xf>
    <xf numFmtId="0" fontId="31" fillId="3" borderId="71" xfId="0" applyFont="1" applyFill="1" applyBorder="1" applyAlignment="1">
      <alignment horizontal="center" vertical="center"/>
    </xf>
    <xf numFmtId="0" fontId="19" fillId="3" borderId="80" xfId="0" applyFont="1" applyFill="1" applyBorder="1" applyAlignment="1">
      <alignment horizontal="center" vertical="center"/>
    </xf>
    <xf numFmtId="0" fontId="19" fillId="3" borderId="52" xfId="0" applyFont="1" applyFill="1" applyBorder="1" applyAlignment="1">
      <alignment horizontal="center" vertical="center" wrapText="1"/>
    </xf>
    <xf numFmtId="0" fontId="19" fillId="3" borderId="71" xfId="0" applyFont="1" applyFill="1" applyBorder="1" applyAlignment="1">
      <alignment horizontal="center" vertical="center" wrapText="1"/>
    </xf>
    <xf numFmtId="9" fontId="6" fillId="3" borderId="88" xfId="0" applyNumberFormat="1" applyFont="1" applyFill="1" applyBorder="1" applyAlignment="1">
      <alignment horizontal="center" vertical="center" wrapText="1"/>
    </xf>
    <xf numFmtId="0" fontId="0" fillId="10" borderId="80" xfId="0" applyFill="1" applyBorder="1" applyAlignment="1">
      <alignment horizontal="center" vertical="center"/>
    </xf>
    <xf numFmtId="0" fontId="0" fillId="10" borderId="52" xfId="0" applyFill="1" applyBorder="1" applyAlignment="1">
      <alignment horizontal="center" vertical="center"/>
    </xf>
    <xf numFmtId="0" fontId="0" fillId="10" borderId="71" xfId="0" applyFill="1" applyBorder="1" applyAlignment="1">
      <alignment horizontal="center" vertical="center"/>
    </xf>
    <xf numFmtId="0" fontId="6" fillId="5" borderId="17" xfId="0" applyFont="1" applyFill="1" applyBorder="1"/>
    <xf numFmtId="0" fontId="6" fillId="5" borderId="17" xfId="0" applyFont="1" applyFill="1" applyBorder="1" applyAlignment="1">
      <alignment horizontal="center" vertical="center"/>
    </xf>
    <xf numFmtId="0" fontId="6" fillId="5" borderId="29" xfId="0" applyFont="1" applyFill="1" applyBorder="1" applyAlignment="1">
      <alignment horizontal="center" vertical="center"/>
    </xf>
    <xf numFmtId="0" fontId="6" fillId="5" borderId="94" xfId="0" applyFont="1" applyFill="1" applyBorder="1" applyAlignment="1">
      <alignment horizontal="center" vertical="center"/>
    </xf>
    <xf numFmtId="0" fontId="6" fillId="5" borderId="103" xfId="0" applyFont="1" applyFill="1" applyBorder="1" applyAlignment="1">
      <alignment horizontal="center" vertical="center"/>
    </xf>
    <xf numFmtId="0" fontId="6" fillId="5" borderId="95" xfId="0" applyFont="1" applyFill="1" applyBorder="1" applyAlignment="1">
      <alignment horizontal="center" vertical="center"/>
    </xf>
    <xf numFmtId="0" fontId="6" fillId="5" borderId="21" xfId="0" applyFont="1" applyFill="1" applyBorder="1" applyAlignment="1">
      <alignment horizontal="center" vertical="center"/>
    </xf>
    <xf numFmtId="0" fontId="0" fillId="5" borderId="29" xfId="0" applyFill="1" applyBorder="1" applyAlignment="1">
      <alignment horizontal="left" vertical="center"/>
    </xf>
    <xf numFmtId="0" fontId="0" fillId="5" borderId="43" xfId="0" applyFill="1" applyBorder="1" applyAlignment="1">
      <alignment horizontal="left" vertical="center"/>
    </xf>
    <xf numFmtId="0" fontId="34" fillId="21" borderId="43" xfId="0" applyFont="1" applyFill="1" applyBorder="1" applyAlignment="1">
      <alignment horizontal="right" vertical="center"/>
    </xf>
    <xf numFmtId="0" fontId="34" fillId="21" borderId="43" xfId="0" applyFont="1" applyFill="1" applyBorder="1" applyAlignment="1">
      <alignment horizontal="left" vertical="center"/>
    </xf>
    <xf numFmtId="0" fontId="31" fillId="5" borderId="43" xfId="0" applyFont="1" applyFill="1" applyBorder="1" applyAlignment="1">
      <alignment horizontal="center" vertical="center"/>
    </xf>
    <xf numFmtId="0" fontId="19" fillId="5" borderId="43" xfId="0" applyFont="1" applyFill="1" applyBorder="1" applyAlignment="1">
      <alignment horizontal="right" vertical="center" wrapText="1"/>
    </xf>
    <xf numFmtId="0" fontId="19" fillId="5" borderId="17" xfId="0" applyFont="1" applyFill="1" applyBorder="1" applyAlignment="1">
      <alignment horizontal="left" vertical="center" wrapText="1"/>
    </xf>
    <xf numFmtId="0" fontId="7" fillId="5" borderId="17" xfId="0" applyFont="1" applyFill="1" applyBorder="1" applyAlignment="1">
      <alignment horizontal="center" vertical="center"/>
    </xf>
    <xf numFmtId="0" fontId="31" fillId="5" borderId="17" xfId="0" applyFont="1" applyFill="1" applyBorder="1" applyAlignment="1">
      <alignment horizontal="right" vertical="center"/>
    </xf>
    <xf numFmtId="0" fontId="31" fillId="5" borderId="17" xfId="0" applyFont="1" applyFill="1" applyBorder="1" applyAlignment="1">
      <alignment horizontal="left" vertical="center"/>
    </xf>
    <xf numFmtId="0" fontId="31" fillId="5" borderId="17" xfId="0" applyFont="1" applyFill="1" applyBorder="1" applyAlignment="1">
      <alignment horizontal="center" vertical="center"/>
    </xf>
    <xf numFmtId="0" fontId="19" fillId="5" borderId="17" xfId="0" applyFont="1" applyFill="1" applyBorder="1" applyAlignment="1">
      <alignment horizontal="right" vertical="center" wrapText="1"/>
    </xf>
    <xf numFmtId="0" fontId="31" fillId="5" borderId="39" xfId="0" applyFont="1" applyFill="1" applyBorder="1" applyAlignment="1">
      <alignment horizontal="center" vertical="center"/>
    </xf>
    <xf numFmtId="0" fontId="19" fillId="5" borderId="39" xfId="0" applyFont="1" applyFill="1" applyBorder="1" applyAlignment="1">
      <alignment horizontal="center" vertical="center"/>
    </xf>
    <xf numFmtId="0" fontId="19" fillId="5" borderId="39" xfId="0" applyFont="1" applyFill="1" applyBorder="1" applyAlignment="1">
      <alignment horizontal="center" vertical="center" wrapText="1"/>
    </xf>
    <xf numFmtId="9" fontId="6" fillId="5" borderId="39" xfId="0" applyNumberFormat="1" applyFont="1" applyFill="1" applyBorder="1" applyAlignment="1">
      <alignment horizontal="center" vertical="center" wrapText="1"/>
    </xf>
    <xf numFmtId="0" fontId="0" fillId="5" borderId="39" xfId="0" applyFill="1" applyBorder="1" applyAlignment="1">
      <alignment horizontal="center" vertical="center"/>
    </xf>
    <xf numFmtId="0" fontId="0" fillId="5" borderId="43" xfId="0" applyFill="1" applyBorder="1" applyAlignment="1">
      <alignment horizontal="center" vertical="center"/>
    </xf>
    <xf numFmtId="0" fontId="0" fillId="5" borderId="43" xfId="0" applyFill="1" applyBorder="1" applyAlignment="1">
      <alignment vertical="center"/>
    </xf>
    <xf numFmtId="0" fontId="122" fillId="0" borderId="0" xfId="0" applyFont="1"/>
    <xf numFmtId="0" fontId="7" fillId="0" borderId="0" xfId="0" applyFont="1" applyAlignment="1">
      <alignment horizontal="left" vertical="center" wrapText="1"/>
    </xf>
    <xf numFmtId="0" fontId="0" fillId="0" borderId="0" xfId="0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0" fontId="7" fillId="6" borderId="0" xfId="0" applyFont="1" applyFill="1" applyAlignment="1">
      <alignment horizontal="center" vertical="center" wrapText="1"/>
    </xf>
    <xf numFmtId="0" fontId="7" fillId="6" borderId="0" xfId="0" applyFont="1" applyFill="1" applyAlignment="1">
      <alignment horizontal="center" wrapText="1"/>
    </xf>
    <xf numFmtId="0" fontId="19" fillId="0" borderId="0" xfId="0" applyFont="1" applyAlignment="1">
      <alignment horizontal="center"/>
    </xf>
    <xf numFmtId="0" fontId="133" fillId="3" borderId="4" xfId="0" applyFont="1" applyFill="1" applyBorder="1" applyAlignment="1">
      <alignment vertical="center"/>
    </xf>
    <xf numFmtId="0" fontId="0" fillId="0" borderId="0" xfId="0" applyAlignment="1">
      <alignment horizontal="center"/>
    </xf>
    <xf numFmtId="49" fontId="86" fillId="9" borderId="10" xfId="0" applyNumberFormat="1" applyFont="1" applyFill="1" applyBorder="1" applyAlignment="1">
      <alignment vertical="center"/>
    </xf>
    <xf numFmtId="49" fontId="86" fillId="9" borderId="11" xfId="0" applyNumberFormat="1" applyFont="1" applyFill="1" applyBorder="1" applyAlignment="1">
      <alignment vertical="center"/>
    </xf>
    <xf numFmtId="49" fontId="86" fillId="9" borderId="5" xfId="0" applyNumberFormat="1" applyFont="1" applyFill="1" applyBorder="1" applyAlignment="1">
      <alignment vertical="center"/>
    </xf>
    <xf numFmtId="0" fontId="116" fillId="0" borderId="7" xfId="0" applyFont="1" applyBorder="1" applyAlignment="1">
      <alignment vertical="center"/>
    </xf>
    <xf numFmtId="0" fontId="141" fillId="0" borderId="7" xfId="0" applyFont="1" applyBorder="1" applyAlignment="1">
      <alignment vertical="center"/>
    </xf>
    <xf numFmtId="0" fontId="98" fillId="4" borderId="47" xfId="0" applyFont="1" applyFill="1" applyBorder="1" applyAlignment="1">
      <alignment horizontal="center" vertical="center"/>
    </xf>
    <xf numFmtId="0" fontId="98" fillId="4" borderId="19" xfId="0" applyFont="1" applyFill="1" applyBorder="1" applyAlignment="1">
      <alignment horizontal="center" vertical="center"/>
    </xf>
    <xf numFmtId="0" fontId="98" fillId="4" borderId="46" xfId="0" applyFont="1" applyFill="1" applyBorder="1" applyAlignment="1">
      <alignment horizontal="center" vertical="center"/>
    </xf>
    <xf numFmtId="0" fontId="116" fillId="0" borderId="7" xfId="0" applyFont="1" applyBorder="1" applyAlignment="1">
      <alignment horizontal="left" vertical="center" wrapText="1"/>
    </xf>
    <xf numFmtId="0" fontId="98" fillId="0" borderId="31" xfId="0" applyFont="1" applyBorder="1" applyAlignment="1">
      <alignment horizontal="center" vertical="center"/>
    </xf>
    <xf numFmtId="0" fontId="98" fillId="0" borderId="24" xfId="0" applyFont="1" applyBorder="1" applyAlignment="1">
      <alignment horizontal="center" vertical="center"/>
    </xf>
    <xf numFmtId="0" fontId="98" fillId="0" borderId="33" xfId="0" applyFont="1" applyBorder="1" applyAlignment="1">
      <alignment horizontal="center" vertical="center"/>
    </xf>
    <xf numFmtId="49" fontId="55" fillId="0" borderId="0" xfId="0" applyNumberFormat="1" applyFont="1"/>
    <xf numFmtId="0" fontId="98" fillId="4" borderId="4" xfId="0" applyFont="1" applyFill="1" applyBorder="1" applyAlignment="1">
      <alignment horizontal="center" vertical="center"/>
    </xf>
    <xf numFmtId="0" fontId="55" fillId="0" borderId="0" xfId="0" applyFont="1"/>
    <xf numFmtId="0" fontId="58" fillId="0" borderId="7" xfId="0" applyFont="1" applyBorder="1" applyAlignment="1">
      <alignment vertical="center" wrapText="1"/>
    </xf>
    <xf numFmtId="0" fontId="98" fillId="0" borderId="6" xfId="0" applyFont="1" applyBorder="1" applyAlignment="1">
      <alignment horizontal="center" vertical="center"/>
    </xf>
    <xf numFmtId="0" fontId="141" fillId="0" borderId="7" xfId="0" applyFont="1" applyBorder="1"/>
    <xf numFmtId="0" fontId="58" fillId="0" borderId="8" xfId="0" applyFont="1" applyBorder="1" applyAlignment="1">
      <alignment vertical="center"/>
    </xf>
    <xf numFmtId="0" fontId="141" fillId="0" borderId="8" xfId="0" applyFont="1" applyBorder="1"/>
    <xf numFmtId="0" fontId="169" fillId="6" borderId="0" xfId="0" applyFont="1" applyFill="1" applyAlignment="1">
      <alignment horizontal="center" vertical="center" wrapText="1"/>
    </xf>
    <xf numFmtId="0" fontId="169" fillId="6" borderId="0" xfId="0" applyFont="1" applyFill="1" applyAlignment="1">
      <alignment horizontal="center" wrapText="1"/>
    </xf>
    <xf numFmtId="0" fontId="0" fillId="0" borderId="0" xfId="0" applyAlignment="1">
      <alignment horizontal="right" wrapText="1"/>
    </xf>
    <xf numFmtId="0" fontId="0" fillId="0" borderId="0" xfId="0" applyAlignment="1">
      <alignment horizontal="left" wrapText="1"/>
    </xf>
    <xf numFmtId="0" fontId="169" fillId="6" borderId="0" xfId="0" applyFont="1" applyFill="1" applyAlignment="1">
      <alignment horizontal="center"/>
    </xf>
    <xf numFmtId="0" fontId="19" fillId="0" borderId="0" xfId="0" applyFont="1"/>
    <xf numFmtId="49" fontId="2" fillId="0" borderId="0" xfId="0" applyNumberFormat="1" applyFont="1" applyAlignment="1">
      <alignment horizontal="left" vertical="center"/>
    </xf>
    <xf numFmtId="49" fontId="25" fillId="0" borderId="0" xfId="0" applyNumberFormat="1" applyFont="1" applyAlignment="1">
      <alignment horizontal="left" vertical="center" wrapText="1"/>
    </xf>
    <xf numFmtId="49" fontId="169" fillId="0" borderId="0" xfId="0" applyNumberFormat="1" applyFont="1" applyAlignment="1">
      <alignment horizontal="center" vertical="center"/>
    </xf>
    <xf numFmtId="49" fontId="0" fillId="0" borderId="0" xfId="0" applyNumberFormat="1"/>
    <xf numFmtId="49" fontId="25" fillId="0" borderId="0" xfId="0" applyNumberFormat="1" applyFont="1" applyAlignment="1">
      <alignment horizontal="right" vertical="center"/>
    </xf>
    <xf numFmtId="49" fontId="25" fillId="0" borderId="0" xfId="0" applyNumberFormat="1" applyFont="1" applyAlignment="1">
      <alignment horizontal="left" vertical="center"/>
    </xf>
    <xf numFmtId="49" fontId="2" fillId="0" borderId="0" xfId="0" quotePrefix="1" applyNumberFormat="1" applyFont="1" applyAlignment="1">
      <alignment vertical="center" wrapText="1"/>
    </xf>
    <xf numFmtId="49" fontId="1" fillId="2" borderId="0" xfId="0" applyNumberFormat="1" applyFont="1" applyFill="1" applyAlignment="1">
      <alignment horizontal="right" wrapText="1"/>
    </xf>
    <xf numFmtId="49" fontId="0" fillId="0" borderId="0" xfId="0" applyNumberFormat="1" applyAlignment="1">
      <alignment horizontal="right"/>
    </xf>
    <xf numFmtId="49" fontId="2" fillId="0" borderId="14" xfId="0" applyNumberFormat="1" applyFont="1" applyBorder="1" applyAlignment="1">
      <alignment horizontal="left" vertical="center"/>
    </xf>
    <xf numFmtId="0" fontId="97" fillId="3" borderId="99" xfId="0" applyFont="1" applyFill="1" applyBorder="1" applyAlignment="1">
      <alignment horizontal="center" wrapText="1"/>
    </xf>
    <xf numFmtId="0" fontId="6" fillId="3" borderId="70" xfId="0" applyFont="1" applyFill="1" applyBorder="1" applyAlignment="1">
      <alignment horizontal="center" vertical="center" wrapText="1"/>
    </xf>
    <xf numFmtId="0" fontId="32" fillId="5" borderId="55" xfId="0" applyFont="1" applyFill="1" applyBorder="1" applyAlignment="1">
      <alignment horizontal="center" vertical="center" wrapText="1"/>
    </xf>
    <xf numFmtId="0" fontId="78" fillId="103" borderId="55" xfId="0" applyFont="1" applyFill="1" applyBorder="1" applyAlignment="1">
      <alignment horizontal="center" vertical="center" wrapText="1"/>
    </xf>
    <xf numFmtId="0" fontId="78" fillId="102" borderId="126" xfId="0" applyFont="1" applyFill="1" applyBorder="1" applyAlignment="1">
      <alignment horizontal="center" vertical="center" wrapText="1"/>
    </xf>
    <xf numFmtId="0" fontId="52" fillId="3" borderId="93" xfId="0" applyFont="1" applyFill="1" applyBorder="1" applyAlignment="1">
      <alignment horizontal="center" wrapText="1"/>
    </xf>
    <xf numFmtId="0" fontId="33" fillId="15" borderId="7" xfId="0" applyFont="1" applyFill="1" applyBorder="1" applyAlignment="1">
      <alignment horizontal="center" vertical="center" wrapText="1"/>
    </xf>
    <xf numFmtId="49" fontId="33" fillId="3" borderId="38" xfId="0" applyNumberFormat="1" applyFont="1" applyFill="1" applyBorder="1" applyAlignment="1">
      <alignment horizontal="center" vertical="center"/>
    </xf>
    <xf numFmtId="0" fontId="33" fillId="15" borderId="47" xfId="0" applyFont="1" applyFill="1" applyBorder="1" applyAlignment="1">
      <alignment horizontal="center" vertical="center"/>
    </xf>
    <xf numFmtId="0" fontId="33" fillId="15" borderId="19" xfId="0" applyFont="1" applyFill="1" applyBorder="1" applyAlignment="1">
      <alignment horizontal="center" vertical="center"/>
    </xf>
    <xf numFmtId="0" fontId="33" fillId="15" borderId="46" xfId="0" applyFont="1" applyFill="1" applyBorder="1" applyAlignment="1">
      <alignment horizontal="center" vertical="center"/>
    </xf>
    <xf numFmtId="0" fontId="33" fillId="15" borderId="53" xfId="0" applyFont="1" applyFill="1" applyBorder="1" applyAlignment="1">
      <alignment horizontal="center" vertical="center"/>
    </xf>
    <xf numFmtId="0" fontId="32" fillId="5" borderId="19" xfId="0" applyFont="1" applyFill="1" applyBorder="1" applyAlignment="1">
      <alignment horizontal="center" vertical="center" wrapText="1"/>
    </xf>
    <xf numFmtId="0" fontId="78" fillId="103" borderId="19" xfId="0" applyFont="1" applyFill="1" applyBorder="1" applyAlignment="1">
      <alignment horizontal="center" vertical="center" wrapText="1"/>
    </xf>
    <xf numFmtId="0" fontId="78" fillId="102" borderId="19" xfId="0" applyFont="1" applyFill="1" applyBorder="1" applyAlignment="1">
      <alignment horizontal="center" vertical="center" wrapText="1"/>
    </xf>
    <xf numFmtId="0" fontId="82" fillId="4" borderId="0" xfId="0" applyFont="1" applyFill="1" applyAlignment="1">
      <alignment vertical="center" wrapText="1"/>
    </xf>
    <xf numFmtId="0" fontId="82" fillId="4" borderId="93" xfId="0" applyFont="1" applyFill="1" applyBorder="1" applyAlignment="1">
      <alignment horizontal="left" vertical="center" wrapText="1"/>
    </xf>
    <xf numFmtId="0" fontId="120" fillId="4" borderId="0" xfId="0" applyFont="1" applyFill="1" applyAlignment="1">
      <alignment horizontal="center" vertical="center" wrapText="1"/>
    </xf>
    <xf numFmtId="0" fontId="82" fillId="4" borderId="0" xfId="0" applyFont="1" applyFill="1" applyAlignment="1">
      <alignment horizontal="right" vertical="center" wrapText="1"/>
    </xf>
    <xf numFmtId="0" fontId="82" fillId="4" borderId="0" xfId="0" applyFont="1" applyFill="1" applyAlignment="1">
      <alignment horizontal="left" vertical="center" wrapText="1"/>
    </xf>
    <xf numFmtId="0" fontId="82" fillId="4" borderId="0" xfId="0" applyFont="1" applyFill="1" applyAlignment="1">
      <alignment horizontal="center" vertical="center" wrapText="1"/>
    </xf>
    <xf numFmtId="0" fontId="82" fillId="4" borderId="7" xfId="0" applyFont="1" applyFill="1" applyBorder="1" applyAlignment="1">
      <alignment horizontal="center" vertical="center" wrapText="1"/>
    </xf>
    <xf numFmtId="0" fontId="82" fillId="4" borderId="42" xfId="0" applyFont="1" applyFill="1" applyBorder="1" applyAlignment="1">
      <alignment vertical="center" wrapText="1"/>
    </xf>
    <xf numFmtId="0" fontId="82" fillId="4" borderId="34" xfId="0" applyFont="1" applyFill="1" applyBorder="1" applyAlignment="1">
      <alignment vertical="center" wrapText="1"/>
    </xf>
    <xf numFmtId="0" fontId="82" fillId="4" borderId="21" xfId="0" applyFont="1" applyFill="1" applyBorder="1" applyAlignment="1">
      <alignment vertical="center" wrapText="1"/>
    </xf>
    <xf numFmtId="0" fontId="172" fillId="4" borderId="43" xfId="0" applyFont="1" applyFill="1" applyBorder="1" applyAlignment="1">
      <alignment horizontal="center" vertical="center" wrapText="1"/>
    </xf>
    <xf numFmtId="49" fontId="6" fillId="0" borderId="0" xfId="0" applyNumberFormat="1" applyFont="1"/>
    <xf numFmtId="49" fontId="7" fillId="0" borderId="17" xfId="0" applyNumberFormat="1" applyFont="1" applyBorder="1" applyAlignment="1">
      <alignment horizontal="center" vertical="center"/>
    </xf>
    <xf numFmtId="49" fontId="7" fillId="8" borderId="92" xfId="0" applyNumberFormat="1" applyFont="1" applyFill="1" applyBorder="1" applyAlignment="1">
      <alignment horizontal="center" vertical="center"/>
    </xf>
    <xf numFmtId="49" fontId="7" fillId="8" borderId="93" xfId="0" applyNumberFormat="1" applyFont="1" applyFill="1" applyBorder="1" applyAlignment="1">
      <alignment horizontal="left" vertical="center"/>
    </xf>
    <xf numFmtId="49" fontId="7" fillId="8" borderId="21" xfId="0" applyNumberFormat="1" applyFont="1" applyFill="1" applyBorder="1" applyAlignment="1">
      <alignment horizontal="center" vertical="center"/>
    </xf>
    <xf numFmtId="49" fontId="0" fillId="0" borderId="17" xfId="0" applyNumberFormat="1" applyBorder="1" applyAlignment="1">
      <alignment horizontal="left" vertical="center" wrapText="1"/>
    </xf>
    <xf numFmtId="0" fontId="0" fillId="0" borderId="17" xfId="0" applyBorder="1" applyAlignment="1">
      <alignment horizontal="center" vertical="center"/>
    </xf>
    <xf numFmtId="0" fontId="34" fillId="23" borderId="17" xfId="0" applyFont="1" applyFill="1" applyBorder="1" applyAlignment="1">
      <alignment horizontal="right" vertical="center" wrapText="1"/>
    </xf>
    <xf numFmtId="0" fontId="34" fillId="23" borderId="17" xfId="0" applyFont="1" applyFill="1" applyBorder="1" applyAlignment="1">
      <alignment horizontal="left" vertical="center" wrapText="1"/>
    </xf>
    <xf numFmtId="0" fontId="34" fillId="24" borderId="17" xfId="0" applyFont="1" applyFill="1" applyBorder="1" applyAlignment="1">
      <alignment horizontal="center" vertical="center" wrapText="1"/>
    </xf>
    <xf numFmtId="0" fontId="34" fillId="24" borderId="29" xfId="0" applyFont="1" applyFill="1" applyBorder="1" applyAlignment="1">
      <alignment horizontal="center" vertical="center" wrapText="1"/>
    </xf>
    <xf numFmtId="49" fontId="147" fillId="32" borderId="21" xfId="0" applyNumberFormat="1" applyFont="1" applyFill="1" applyBorder="1" applyAlignment="1">
      <alignment horizontal="center" vertical="center"/>
    </xf>
    <xf numFmtId="9" fontId="0" fillId="32" borderId="17" xfId="0" applyNumberFormat="1" applyFill="1" applyBorder="1" applyAlignment="1">
      <alignment horizontal="center" vertical="center"/>
    </xf>
    <xf numFmtId="9" fontId="0" fillId="32" borderId="29" xfId="0" applyNumberFormat="1" applyFill="1" applyBorder="1" applyAlignment="1">
      <alignment horizontal="center" vertical="center"/>
    </xf>
    <xf numFmtId="49" fontId="7" fillId="20" borderId="21" xfId="0" applyNumberFormat="1" applyFont="1" applyFill="1" applyBorder="1" applyAlignment="1">
      <alignment horizontal="center" vertical="center"/>
    </xf>
    <xf numFmtId="49" fontId="16" fillId="0" borderId="21" xfId="0" applyNumberFormat="1" applyFont="1" applyBorder="1" applyAlignment="1">
      <alignment horizontal="center" vertical="center"/>
    </xf>
    <xf numFmtId="49" fontId="16" fillId="0" borderId="17" xfId="0" applyNumberFormat="1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49" fontId="7" fillId="8" borderId="17" xfId="0" applyNumberFormat="1" applyFont="1" applyFill="1" applyBorder="1" applyAlignment="1">
      <alignment horizontal="center" vertical="center"/>
    </xf>
    <xf numFmtId="49" fontId="0" fillId="36" borderId="17" xfId="0" applyNumberFormat="1" applyFill="1" applyBorder="1" applyAlignment="1">
      <alignment horizontal="left" vertical="center" wrapText="1"/>
    </xf>
    <xf numFmtId="1" fontId="7" fillId="0" borderId="17" xfId="0" applyNumberFormat="1" applyFont="1" applyBorder="1" applyAlignment="1">
      <alignment horizontal="center" vertical="center"/>
    </xf>
    <xf numFmtId="49" fontId="7" fillId="8" borderId="93" xfId="0" applyNumberFormat="1" applyFont="1" applyFill="1" applyBorder="1" applyAlignment="1">
      <alignment horizontal="center" vertical="center"/>
    </xf>
    <xf numFmtId="49" fontId="6" fillId="3" borderId="42" xfId="0" applyNumberFormat="1" applyFont="1" applyFill="1" applyBorder="1" applyAlignment="1">
      <alignment horizontal="left" vertical="center" wrapText="1"/>
    </xf>
    <xf numFmtId="1" fontId="6" fillId="3" borderId="17" xfId="0" applyNumberFormat="1" applyFont="1" applyFill="1" applyBorder="1" applyAlignment="1">
      <alignment horizontal="center" vertical="center" wrapText="1"/>
    </xf>
    <xf numFmtId="1" fontId="6" fillId="3" borderId="29" xfId="0" applyNumberFormat="1" applyFont="1" applyFill="1" applyBorder="1" applyAlignment="1">
      <alignment horizontal="center" vertical="center" wrapText="1"/>
    </xf>
    <xf numFmtId="1" fontId="6" fillId="3" borderId="92" xfId="0" applyNumberFormat="1" applyFont="1" applyFill="1" applyBorder="1" applyAlignment="1">
      <alignment horizontal="center" vertical="center" wrapText="1"/>
    </xf>
    <xf numFmtId="1" fontId="6" fillId="3" borderId="93" xfId="0" applyNumberFormat="1" applyFont="1" applyFill="1" applyBorder="1" applyAlignment="1">
      <alignment horizontal="center" vertical="center" wrapText="1"/>
    </xf>
    <xf numFmtId="1" fontId="6" fillId="3" borderId="21" xfId="0" applyNumberFormat="1" applyFont="1" applyFill="1" applyBorder="1" applyAlignment="1">
      <alignment horizontal="center" vertical="center" wrapText="1"/>
    </xf>
    <xf numFmtId="0" fontId="31" fillId="3" borderId="43" xfId="0" applyFont="1" applyFill="1" applyBorder="1" applyAlignment="1">
      <alignment horizontal="right" vertical="center"/>
    </xf>
    <xf numFmtId="0" fontId="31" fillId="3" borderId="43" xfId="0" applyFont="1" applyFill="1" applyBorder="1" applyAlignment="1">
      <alignment horizontal="left" vertical="center"/>
    </xf>
    <xf numFmtId="0" fontId="19" fillId="3" borderId="43" xfId="0" applyFont="1" applyFill="1" applyBorder="1" applyAlignment="1">
      <alignment horizontal="left" vertical="center" wrapText="1"/>
    </xf>
    <xf numFmtId="0" fontId="7" fillId="3" borderId="43" xfId="0" applyFont="1" applyFill="1" applyBorder="1" applyAlignment="1">
      <alignment horizontal="center" vertical="center"/>
    </xf>
    <xf numFmtId="49" fontId="147" fillId="3" borderId="21" xfId="0" applyNumberFormat="1" applyFont="1" applyFill="1" applyBorder="1" applyAlignment="1">
      <alignment horizontal="center" vertical="center"/>
    </xf>
    <xf numFmtId="49" fontId="20" fillId="3" borderId="17" xfId="0" applyNumberFormat="1" applyFont="1" applyFill="1" applyBorder="1" applyAlignment="1">
      <alignment horizontal="center" vertical="center"/>
    </xf>
    <xf numFmtId="9" fontId="6" fillId="3" borderId="29" xfId="0" applyNumberFormat="1" applyFont="1" applyFill="1" applyBorder="1" applyAlignment="1">
      <alignment horizontal="center" vertical="center" wrapText="1"/>
    </xf>
    <xf numFmtId="49" fontId="6" fillId="3" borderId="42" xfId="0" applyNumberFormat="1" applyFont="1" applyFill="1" applyBorder="1" applyAlignment="1">
      <alignment horizontal="center" vertical="center"/>
    </xf>
    <xf numFmtId="49" fontId="6" fillId="3" borderId="17" xfId="0" applyNumberFormat="1" applyFont="1" applyFill="1" applyBorder="1" applyAlignment="1">
      <alignment horizontal="center" vertical="center" wrapText="1"/>
    </xf>
    <xf numFmtId="49" fontId="6" fillId="3" borderId="34" xfId="0" applyNumberFormat="1" applyFont="1" applyFill="1" applyBorder="1" applyAlignment="1">
      <alignment horizontal="center" vertical="center" wrapText="1"/>
    </xf>
    <xf numFmtId="49" fontId="6" fillId="3" borderId="21" xfId="0" applyNumberFormat="1" applyFont="1" applyFill="1" applyBorder="1" applyAlignment="1">
      <alignment horizontal="center" vertical="center" wrapText="1"/>
    </xf>
    <xf numFmtId="49" fontId="0" fillId="20" borderId="21" xfId="0" applyNumberFormat="1" applyFill="1" applyBorder="1" applyAlignment="1">
      <alignment horizontal="center" vertical="center"/>
    </xf>
    <xf numFmtId="0" fontId="34" fillId="97" borderId="59" xfId="0" applyFont="1" applyFill="1" applyBorder="1" applyAlignment="1">
      <alignment horizontal="center" vertical="center" wrapText="1"/>
    </xf>
    <xf numFmtId="49" fontId="6" fillId="3" borderId="29" xfId="0" applyNumberFormat="1" applyFont="1" applyFill="1" applyBorder="1" applyAlignment="1">
      <alignment horizontal="center" vertical="center" wrapText="1"/>
    </xf>
    <xf numFmtId="49" fontId="6" fillId="3" borderId="92" xfId="0" applyNumberFormat="1" applyFont="1" applyFill="1" applyBorder="1" applyAlignment="1">
      <alignment horizontal="center" vertical="center" wrapText="1"/>
    </xf>
    <xf numFmtId="49" fontId="6" fillId="3" borderId="93" xfId="0" applyNumberFormat="1" applyFont="1" applyFill="1" applyBorder="1" applyAlignment="1">
      <alignment horizontal="center" vertical="center" wrapText="1"/>
    </xf>
    <xf numFmtId="49" fontId="20" fillId="3" borderId="42" xfId="0" applyNumberFormat="1" applyFont="1" applyFill="1" applyBorder="1" applyAlignment="1">
      <alignment horizontal="center" vertical="center"/>
    </xf>
    <xf numFmtId="49" fontId="20" fillId="3" borderId="17" xfId="0" applyNumberFormat="1" applyFont="1" applyFill="1" applyBorder="1" applyAlignment="1">
      <alignment horizontal="center" vertical="center" wrapText="1"/>
    </xf>
    <xf numFmtId="49" fontId="20" fillId="3" borderId="34" xfId="0" applyNumberFormat="1" applyFont="1" applyFill="1" applyBorder="1" applyAlignment="1">
      <alignment horizontal="center" vertical="center" wrapText="1"/>
    </xf>
    <xf numFmtId="49" fontId="20" fillId="3" borderId="21" xfId="0" applyNumberFormat="1" applyFont="1" applyFill="1" applyBorder="1" applyAlignment="1">
      <alignment horizontal="center" vertical="center" wrapText="1"/>
    </xf>
    <xf numFmtId="1" fontId="7" fillId="8" borderId="92" xfId="0" applyNumberFormat="1" applyFont="1" applyFill="1" applyBorder="1" applyAlignment="1">
      <alignment horizontal="center" vertical="center"/>
    </xf>
    <xf numFmtId="1" fontId="7" fillId="8" borderId="17" xfId="0" applyNumberFormat="1" applyFont="1" applyFill="1" applyBorder="1" applyAlignment="1">
      <alignment horizontal="center" vertical="center"/>
    </xf>
    <xf numFmtId="1" fontId="7" fillId="8" borderId="93" xfId="0" applyNumberFormat="1" applyFont="1" applyFill="1" applyBorder="1" applyAlignment="1">
      <alignment horizontal="center" vertical="center"/>
    </xf>
    <xf numFmtId="1" fontId="7" fillId="8" borderId="21" xfId="0" applyNumberFormat="1" applyFont="1" applyFill="1" applyBorder="1" applyAlignment="1">
      <alignment horizontal="center" vertical="center"/>
    </xf>
    <xf numFmtId="1" fontId="149" fillId="0" borderId="17" xfId="0" applyNumberFormat="1" applyFont="1" applyBorder="1" applyAlignment="1">
      <alignment horizontal="center" vertical="center"/>
    </xf>
    <xf numFmtId="1" fontId="149" fillId="0" borderId="92" xfId="0" applyNumberFormat="1" applyFont="1" applyBorder="1" applyAlignment="1">
      <alignment horizontal="center" vertical="center"/>
    </xf>
    <xf numFmtId="9" fontId="0" fillId="32" borderId="29" xfId="0" applyNumberFormat="1" applyFill="1" applyBorder="1" applyAlignment="1">
      <alignment horizontal="center" vertical="center" wrapText="1"/>
    </xf>
    <xf numFmtId="49" fontId="147" fillId="32" borderId="17" xfId="0" applyNumberFormat="1" applyFont="1" applyFill="1" applyBorder="1" applyAlignment="1">
      <alignment horizontal="center" vertical="center"/>
    </xf>
    <xf numFmtId="49" fontId="0" fillId="0" borderId="17" xfId="0" applyNumberFormat="1" applyBorder="1" applyAlignment="1">
      <alignment vertical="center" wrapText="1"/>
    </xf>
    <xf numFmtId="0" fontId="31" fillId="12" borderId="17" xfId="0" applyFont="1" applyFill="1" applyBorder="1" applyAlignment="1">
      <alignment horizontal="right" vertical="center"/>
    </xf>
    <xf numFmtId="0" fontId="31" fillId="12" borderId="17" xfId="0" applyFont="1" applyFill="1" applyBorder="1" applyAlignment="1">
      <alignment horizontal="left" vertical="center"/>
    </xf>
    <xf numFmtId="49" fontId="7" fillId="20" borderId="21" xfId="0" applyNumberFormat="1" applyFont="1" applyFill="1" applyBorder="1" applyAlignment="1">
      <alignment vertical="center"/>
    </xf>
    <xf numFmtId="1" fontId="82" fillId="4" borderId="0" xfId="0" applyNumberFormat="1" applyFont="1" applyFill="1" applyAlignment="1">
      <alignment vertical="center" wrapText="1"/>
    </xf>
    <xf numFmtId="1" fontId="184" fillId="4" borderId="0" xfId="0" applyNumberFormat="1" applyFont="1" applyFill="1" applyAlignment="1">
      <alignment vertical="center" wrapText="1"/>
    </xf>
    <xf numFmtId="1" fontId="82" fillId="4" borderId="92" xfId="0" applyNumberFormat="1" applyFont="1" applyFill="1" applyBorder="1" applyAlignment="1">
      <alignment vertical="center" wrapText="1"/>
    </xf>
    <xf numFmtId="1" fontId="82" fillId="4" borderId="17" xfId="0" applyNumberFormat="1" applyFont="1" applyFill="1" applyBorder="1" applyAlignment="1">
      <alignment vertical="center" wrapText="1"/>
    </xf>
    <xf numFmtId="0" fontId="120" fillId="4" borderId="0" xfId="0" applyFont="1" applyFill="1" applyAlignment="1">
      <alignment vertical="center" wrapText="1"/>
    </xf>
    <xf numFmtId="0" fontId="82" fillId="4" borderId="12" xfId="0" applyFont="1" applyFill="1" applyBorder="1" applyAlignment="1">
      <alignment horizontal="center" vertical="center" wrapText="1"/>
    </xf>
    <xf numFmtId="0" fontId="147" fillId="4" borderId="43" xfId="0" applyFont="1" applyFill="1" applyBorder="1" applyAlignment="1">
      <alignment horizontal="center" vertical="center" wrapText="1"/>
    </xf>
    <xf numFmtId="49" fontId="147" fillId="32" borderId="21" xfId="0" applyNumberFormat="1" applyFont="1" applyFill="1" applyBorder="1" applyAlignment="1">
      <alignment horizontal="center" vertical="center" wrapText="1"/>
    </xf>
    <xf numFmtId="49" fontId="0" fillId="20" borderId="42" xfId="0" applyNumberFormat="1" applyFill="1" applyBorder="1" applyAlignment="1">
      <alignment vertical="center"/>
    </xf>
    <xf numFmtId="49" fontId="0" fillId="20" borderId="17" xfId="0" applyNumberFormat="1" applyFill="1" applyBorder="1" applyAlignment="1">
      <alignment vertical="center"/>
    </xf>
    <xf numFmtId="49" fontId="0" fillId="20" borderId="34" xfId="0" applyNumberFormat="1" applyFill="1" applyBorder="1" applyAlignment="1">
      <alignment vertical="center"/>
    </xf>
    <xf numFmtId="49" fontId="0" fillId="20" borderId="21" xfId="0" applyNumberFormat="1" applyFill="1" applyBorder="1" applyAlignment="1">
      <alignment vertical="center"/>
    </xf>
    <xf numFmtId="1" fontId="6" fillId="3" borderId="17" xfId="0" applyNumberFormat="1" applyFont="1" applyFill="1" applyBorder="1" applyAlignment="1">
      <alignment horizontal="center" vertical="center"/>
    </xf>
    <xf numFmtId="1" fontId="6" fillId="3" borderId="29" xfId="0" applyNumberFormat="1" applyFont="1" applyFill="1" applyBorder="1" applyAlignment="1">
      <alignment horizontal="center" vertical="center"/>
    </xf>
    <xf numFmtId="1" fontId="6" fillId="3" borderId="92" xfId="0" applyNumberFormat="1" applyFont="1" applyFill="1" applyBorder="1" applyAlignment="1">
      <alignment horizontal="center" vertical="center"/>
    </xf>
    <xf numFmtId="1" fontId="6" fillId="3" borderId="93" xfId="0" applyNumberFormat="1" applyFont="1" applyFill="1" applyBorder="1" applyAlignment="1">
      <alignment horizontal="center" vertical="center"/>
    </xf>
    <xf numFmtId="1" fontId="6" fillId="3" borderId="21" xfId="0" applyNumberFormat="1" applyFont="1" applyFill="1" applyBorder="1" applyAlignment="1">
      <alignment horizontal="center" vertical="center"/>
    </xf>
    <xf numFmtId="49" fontId="147" fillId="3" borderId="21" xfId="0" applyNumberFormat="1" applyFont="1" applyFill="1" applyBorder="1" applyAlignment="1">
      <alignment horizontal="center"/>
    </xf>
    <xf numFmtId="49" fontId="20" fillId="3" borderId="17" xfId="0" applyNumberFormat="1" applyFont="1" applyFill="1" applyBorder="1" applyAlignment="1">
      <alignment horizontal="center"/>
    </xf>
    <xf numFmtId="49" fontId="6" fillId="3" borderId="42" xfId="0" applyNumberFormat="1" applyFont="1" applyFill="1" applyBorder="1" applyAlignment="1">
      <alignment horizontal="center"/>
    </xf>
    <xf numFmtId="0" fontId="34" fillId="12" borderId="17" xfId="0" applyFont="1" applyFill="1" applyBorder="1" applyAlignment="1">
      <alignment horizontal="right" vertical="center" wrapText="1"/>
    </xf>
    <xf numFmtId="0" fontId="34" fillId="12" borderId="17" xfId="0" applyFont="1" applyFill="1" applyBorder="1" applyAlignment="1">
      <alignment horizontal="left" vertical="center" wrapText="1"/>
    </xf>
    <xf numFmtId="0" fontId="7" fillId="12" borderId="17" xfId="0" applyFont="1" applyFill="1" applyBorder="1" applyAlignment="1">
      <alignment horizontal="right" vertical="center"/>
    </xf>
    <xf numFmtId="0" fontId="7" fillId="12" borderId="17" xfId="0" applyFont="1" applyFill="1" applyBorder="1" applyAlignment="1">
      <alignment horizontal="left" vertical="center"/>
    </xf>
    <xf numFmtId="49" fontId="7" fillId="12" borderId="17" xfId="0" applyNumberFormat="1" applyFont="1" applyFill="1" applyBorder="1" applyAlignment="1">
      <alignment horizontal="right" vertical="center"/>
    </xf>
    <xf numFmtId="49" fontId="7" fillId="12" borderId="17" xfId="0" applyNumberFormat="1" applyFont="1" applyFill="1" applyBorder="1" applyAlignment="1">
      <alignment horizontal="left" vertical="center"/>
    </xf>
    <xf numFmtId="1" fontId="7" fillId="8" borderId="17" xfId="0" applyNumberFormat="1" applyFont="1" applyFill="1" applyBorder="1" applyAlignment="1">
      <alignment vertical="center"/>
    </xf>
    <xf numFmtId="1" fontId="7" fillId="8" borderId="92" xfId="0" applyNumberFormat="1" applyFont="1" applyFill="1" applyBorder="1" applyAlignment="1">
      <alignment vertical="center"/>
    </xf>
    <xf numFmtId="1" fontId="7" fillId="8" borderId="93" xfId="0" applyNumberFormat="1" applyFont="1" applyFill="1" applyBorder="1" applyAlignment="1">
      <alignment vertical="center"/>
    </xf>
    <xf numFmtId="1" fontId="7" fillId="8" borderId="21" xfId="0" applyNumberFormat="1" applyFont="1" applyFill="1" applyBorder="1" applyAlignment="1">
      <alignment vertical="center"/>
    </xf>
    <xf numFmtId="9" fontId="147" fillId="32" borderId="17" xfId="0" applyNumberFormat="1" applyFont="1" applyFill="1" applyBorder="1" applyAlignment="1">
      <alignment horizontal="center" vertical="center"/>
    </xf>
    <xf numFmtId="0" fontId="31" fillId="12" borderId="43" xfId="0" applyFont="1" applyFill="1" applyBorder="1" applyAlignment="1">
      <alignment horizontal="left" vertical="center"/>
    </xf>
    <xf numFmtId="49" fontId="31" fillId="12" borderId="17" xfId="0" applyNumberFormat="1" applyFont="1" applyFill="1" applyBorder="1" applyAlignment="1">
      <alignment horizontal="right"/>
    </xf>
    <xf numFmtId="49" fontId="31" fillId="12" borderId="17" xfId="0" applyNumberFormat="1" applyFont="1" applyFill="1" applyBorder="1" applyAlignment="1">
      <alignment horizontal="left"/>
    </xf>
    <xf numFmtId="49" fontId="7" fillId="12" borderId="17" xfId="0" applyNumberFormat="1" applyFont="1" applyFill="1" applyBorder="1" applyAlignment="1">
      <alignment horizontal="right" wrapText="1"/>
    </xf>
    <xf numFmtId="49" fontId="7" fillId="12" borderId="17" xfId="0" applyNumberFormat="1" applyFont="1" applyFill="1" applyBorder="1" applyAlignment="1">
      <alignment horizontal="left"/>
    </xf>
    <xf numFmtId="49" fontId="7" fillId="12" borderId="17" xfId="0" applyNumberFormat="1" applyFont="1" applyFill="1" applyBorder="1" applyAlignment="1">
      <alignment horizontal="right"/>
    </xf>
    <xf numFmtId="0" fontId="34" fillId="99" borderId="59" xfId="0" applyFont="1" applyFill="1" applyBorder="1" applyAlignment="1">
      <alignment horizontal="center" vertical="center" wrapText="1"/>
    </xf>
    <xf numFmtId="49" fontId="31" fillId="12" borderId="17" xfId="0" applyNumberFormat="1" applyFont="1" applyFill="1" applyBorder="1" applyAlignment="1">
      <alignment horizontal="right" wrapText="1"/>
    </xf>
    <xf numFmtId="49" fontId="6" fillId="3" borderId="17" xfId="0" applyNumberFormat="1" applyFont="1" applyFill="1" applyBorder="1" applyAlignment="1">
      <alignment horizontal="center" vertical="center"/>
    </xf>
    <xf numFmtId="49" fontId="6" fillId="3" borderId="29" xfId="0" applyNumberFormat="1" applyFont="1" applyFill="1" applyBorder="1" applyAlignment="1">
      <alignment horizontal="center" vertical="center"/>
    </xf>
    <xf numFmtId="49" fontId="6" fillId="3" borderId="92" xfId="0" applyNumberFormat="1" applyFont="1" applyFill="1" applyBorder="1" applyAlignment="1">
      <alignment horizontal="center" vertical="center"/>
    </xf>
    <xf numFmtId="49" fontId="6" fillId="3" borderId="93" xfId="0" applyNumberFormat="1" applyFont="1" applyFill="1" applyBorder="1" applyAlignment="1">
      <alignment horizontal="center" vertical="center"/>
    </xf>
    <xf numFmtId="49" fontId="6" fillId="3" borderId="21" xfId="0" applyNumberFormat="1" applyFont="1" applyFill="1" applyBorder="1" applyAlignment="1">
      <alignment horizontal="center" vertical="center"/>
    </xf>
    <xf numFmtId="0" fontId="0" fillId="3" borderId="43" xfId="0" applyFill="1" applyBorder="1" applyAlignment="1">
      <alignment horizontal="right" vertical="center"/>
    </xf>
    <xf numFmtId="0" fontId="31" fillId="3" borderId="88" xfId="0" applyFont="1" applyFill="1" applyBorder="1" applyAlignment="1">
      <alignment horizontal="center" vertical="center"/>
    </xf>
    <xf numFmtId="49" fontId="6" fillId="3" borderId="21" xfId="0" applyNumberFormat="1" applyFont="1" applyFill="1" applyBorder="1"/>
    <xf numFmtId="49" fontId="6" fillId="3" borderId="17" xfId="0" applyNumberFormat="1" applyFont="1" applyFill="1" applyBorder="1"/>
    <xf numFmtId="49" fontId="6" fillId="3" borderId="31" xfId="0" applyNumberFormat="1" applyFont="1" applyFill="1" applyBorder="1"/>
    <xf numFmtId="49" fontId="6" fillId="3" borderId="24" xfId="0" applyNumberFormat="1" applyFont="1" applyFill="1" applyBorder="1" applyAlignment="1">
      <alignment horizontal="center" vertical="center" wrapText="1"/>
    </xf>
    <xf numFmtId="49" fontId="6" fillId="3" borderId="33" xfId="0" applyNumberFormat="1" applyFont="1" applyFill="1" applyBorder="1" applyAlignment="1">
      <alignment horizontal="center" vertical="center" wrapText="1"/>
    </xf>
    <xf numFmtId="49" fontId="6" fillId="3" borderId="22" xfId="0" applyNumberFormat="1" applyFont="1" applyFill="1" applyBorder="1" applyAlignment="1">
      <alignment horizontal="center" vertical="center" wrapText="1"/>
    </xf>
    <xf numFmtId="49" fontId="6" fillId="5" borderId="9" xfId="0" applyNumberFormat="1" applyFont="1" applyFill="1" applyBorder="1"/>
    <xf numFmtId="1" fontId="6" fillId="5" borderId="29" xfId="0" applyNumberFormat="1" applyFont="1" applyFill="1" applyBorder="1" applyAlignment="1">
      <alignment horizontal="center"/>
    </xf>
    <xf numFmtId="1" fontId="6" fillId="5" borderId="43" xfId="0" applyNumberFormat="1" applyFont="1" applyFill="1" applyBorder="1" applyAlignment="1">
      <alignment horizontal="center"/>
    </xf>
    <xf numFmtId="1" fontId="6" fillId="5" borderId="94" xfId="0" applyNumberFormat="1" applyFont="1" applyFill="1" applyBorder="1" applyAlignment="1">
      <alignment horizontal="center"/>
    </xf>
    <xf numFmtId="1" fontId="6" fillId="5" borderId="103" xfId="0" applyNumberFormat="1" applyFont="1" applyFill="1" applyBorder="1" applyAlignment="1">
      <alignment horizontal="center"/>
    </xf>
    <xf numFmtId="1" fontId="6" fillId="5" borderId="95" xfId="0" applyNumberFormat="1" applyFont="1" applyFill="1" applyBorder="1" applyAlignment="1">
      <alignment horizontal="center"/>
    </xf>
    <xf numFmtId="49" fontId="6" fillId="5" borderId="29" xfId="0" applyNumberFormat="1" applyFont="1" applyFill="1" applyBorder="1" applyAlignment="1">
      <alignment horizontal="left" vertical="center" wrapText="1"/>
    </xf>
    <xf numFmtId="49" fontId="20" fillId="5" borderId="43" xfId="0" applyNumberFormat="1" applyFont="1" applyFill="1" applyBorder="1" applyAlignment="1">
      <alignment horizontal="center" vertical="center"/>
    </xf>
    <xf numFmtId="49" fontId="6" fillId="5" borderId="43" xfId="0" applyNumberFormat="1" applyFont="1" applyFill="1" applyBorder="1" applyAlignment="1">
      <alignment horizontal="right" vertical="center"/>
    </xf>
    <xf numFmtId="49" fontId="6" fillId="5" borderId="43" xfId="0" applyNumberFormat="1" applyFont="1" applyFill="1" applyBorder="1" applyAlignment="1">
      <alignment horizontal="left" vertical="center"/>
    </xf>
    <xf numFmtId="49" fontId="6" fillId="5" borderId="43" xfId="0" applyNumberFormat="1" applyFont="1" applyFill="1" applyBorder="1" applyAlignment="1">
      <alignment horizontal="center"/>
    </xf>
    <xf numFmtId="49" fontId="6" fillId="5" borderId="43" xfId="0" applyNumberFormat="1" applyFont="1" applyFill="1" applyBorder="1" applyAlignment="1">
      <alignment horizontal="right"/>
    </xf>
    <xf numFmtId="49" fontId="6" fillId="5" borderId="43" xfId="0" applyNumberFormat="1" applyFont="1" applyFill="1" applyBorder="1" applyAlignment="1">
      <alignment horizontal="left"/>
    </xf>
    <xf numFmtId="49" fontId="6" fillId="5" borderId="39" xfId="0" applyNumberFormat="1" applyFont="1" applyFill="1" applyBorder="1" applyAlignment="1">
      <alignment horizontal="center"/>
    </xf>
    <xf numFmtId="49" fontId="6" fillId="5" borderId="43" xfId="0" applyNumberFormat="1" applyFont="1" applyFill="1" applyBorder="1"/>
    <xf numFmtId="49" fontId="6" fillId="5" borderId="39" xfId="0" applyNumberFormat="1" applyFont="1" applyFill="1" applyBorder="1"/>
    <xf numFmtId="49" fontId="6" fillId="5" borderId="53" xfId="0" applyNumberFormat="1" applyFont="1" applyFill="1" applyBorder="1"/>
    <xf numFmtId="49" fontId="119" fillId="0" borderId="0" xfId="0" applyNumberFormat="1" applyFont="1" applyAlignment="1">
      <alignment horizontal="center"/>
    </xf>
    <xf numFmtId="49" fontId="82" fillId="0" borderId="0" xfId="0" applyNumberFormat="1" applyFont="1" applyAlignment="1">
      <alignment horizontal="left" vertical="center" wrapText="1"/>
    </xf>
    <xf numFmtId="49" fontId="120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horizontal="left"/>
    </xf>
    <xf numFmtId="49" fontId="7" fillId="0" borderId="0" xfId="0" applyNumberFormat="1" applyFont="1" applyAlignment="1">
      <alignment horizontal="center"/>
    </xf>
    <xf numFmtId="49" fontId="0" fillId="0" borderId="0" xfId="0" applyNumberFormat="1" applyAlignment="1">
      <alignment horizontal="center" vertical="center"/>
    </xf>
    <xf numFmtId="49" fontId="31" fillId="9" borderId="10" xfId="0" applyNumberFormat="1" applyFont="1" applyFill="1" applyBorder="1" applyAlignment="1">
      <alignment vertical="center"/>
    </xf>
    <xf numFmtId="49" fontId="31" fillId="9" borderId="11" xfId="0" applyNumberFormat="1" applyFont="1" applyFill="1" applyBorder="1" applyAlignment="1">
      <alignment vertical="center"/>
    </xf>
    <xf numFmtId="49" fontId="31" fillId="9" borderId="5" xfId="0" applyNumberFormat="1" applyFont="1" applyFill="1" applyBorder="1" applyAlignment="1">
      <alignment vertical="center"/>
    </xf>
    <xf numFmtId="0" fontId="34" fillId="19" borderId="67" xfId="0" applyFont="1" applyFill="1" applyBorder="1" applyAlignment="1">
      <alignment horizontal="center" vertical="center"/>
    </xf>
    <xf numFmtId="0" fontId="34" fillId="19" borderId="58" xfId="0" applyFont="1" applyFill="1" applyBorder="1" applyAlignment="1">
      <alignment horizontal="center" vertical="center"/>
    </xf>
    <xf numFmtId="0" fontId="34" fillId="19" borderId="68" xfId="0" applyFont="1" applyFill="1" applyBorder="1" applyAlignment="1">
      <alignment horizontal="center" vertical="center"/>
    </xf>
    <xf numFmtId="0" fontId="34" fillId="0" borderId="1" xfId="0" applyFont="1" applyBorder="1" applyAlignment="1">
      <alignment horizontal="left" vertical="center"/>
    </xf>
    <xf numFmtId="0" fontId="34" fillId="0" borderId="3" xfId="0" applyFont="1" applyBorder="1" applyAlignment="1">
      <alignment horizontal="left" vertical="center"/>
    </xf>
    <xf numFmtId="0" fontId="34" fillId="0" borderId="2" xfId="0" applyFont="1" applyBorder="1" applyAlignment="1">
      <alignment horizontal="left" vertical="center"/>
    </xf>
    <xf numFmtId="1" fontId="34" fillId="0" borderId="31" xfId="0" applyNumberFormat="1" applyFont="1" applyBorder="1" applyAlignment="1">
      <alignment horizontal="center" vertical="center"/>
    </xf>
    <xf numFmtId="1" fontId="34" fillId="0" borderId="22" xfId="0" applyNumberFormat="1" applyFont="1" applyBorder="1" applyAlignment="1">
      <alignment horizontal="center" vertical="center"/>
    </xf>
    <xf numFmtId="1" fontId="34" fillId="0" borderId="71" xfId="0" applyNumberFormat="1" applyFont="1" applyBorder="1" applyAlignment="1">
      <alignment horizontal="center" vertical="center"/>
    </xf>
    <xf numFmtId="0" fontId="31" fillId="24" borderId="10" xfId="0" applyFont="1" applyFill="1" applyBorder="1" applyAlignment="1">
      <alignment horizontal="left" vertical="center"/>
    </xf>
    <xf numFmtId="0" fontId="31" fillId="24" borderId="11" xfId="0" applyFont="1" applyFill="1" applyBorder="1" applyAlignment="1">
      <alignment horizontal="left" vertical="center"/>
    </xf>
    <xf numFmtId="0" fontId="31" fillId="24" borderId="0" xfId="0" applyFont="1" applyFill="1" applyAlignment="1">
      <alignment vertical="center"/>
    </xf>
    <xf numFmtId="0" fontId="34" fillId="19" borderId="70" xfId="0" applyFont="1" applyFill="1" applyBorder="1" applyAlignment="1">
      <alignment horizontal="center" vertical="center"/>
    </xf>
    <xf numFmtId="1" fontId="34" fillId="0" borderId="88" xfId="0" applyNumberFormat="1" applyFont="1" applyBorder="1" applyAlignment="1">
      <alignment horizontal="center" vertical="center"/>
    </xf>
    <xf numFmtId="49" fontId="169" fillId="0" borderId="0" xfId="0" applyNumberFormat="1" applyFont="1" applyAlignment="1">
      <alignment horizontal="center"/>
    </xf>
    <xf numFmtId="49" fontId="0" fillId="0" borderId="0" xfId="0" applyNumberFormat="1" applyAlignment="1">
      <alignment horizontal="left" vertical="center" wrapText="1"/>
    </xf>
    <xf numFmtId="0" fontId="48" fillId="0" borderId="0" xfId="0" applyFont="1" applyAlignment="1">
      <alignment horizontal="center" vertical="center" wrapText="1"/>
    </xf>
    <xf numFmtId="0" fontId="34" fillId="0" borderId="0" xfId="0" applyFont="1" applyAlignment="1">
      <alignment horizontal="right" vertical="center"/>
    </xf>
    <xf numFmtId="0" fontId="34" fillId="0" borderId="0" xfId="0" applyFont="1" applyAlignment="1">
      <alignment horizontal="left" vertical="center"/>
    </xf>
    <xf numFmtId="0" fontId="174" fillId="0" borderId="0" xfId="0" applyFont="1" applyAlignment="1">
      <alignment horizontal="center" vertical="center"/>
    </xf>
    <xf numFmtId="0" fontId="169" fillId="0" borderId="0" xfId="0" applyFont="1" applyAlignment="1">
      <alignment horizontal="center"/>
    </xf>
    <xf numFmtId="0" fontId="37" fillId="0" borderId="0" xfId="0" applyFont="1" applyAlignment="1">
      <alignment horizontal="left" vertical="center"/>
    </xf>
    <xf numFmtId="0" fontId="171" fillId="0" borderId="0" xfId="0" applyFont="1" applyAlignment="1">
      <alignment horizontal="center" vertical="center" wrapText="1"/>
    </xf>
    <xf numFmtId="0" fontId="37" fillId="0" borderId="0" xfId="0" applyFont="1" applyAlignment="1">
      <alignment vertical="center"/>
    </xf>
    <xf numFmtId="0" fontId="37" fillId="0" borderId="0" xfId="0" applyFont="1" applyAlignment="1">
      <alignment horizontal="center" wrapText="1"/>
    </xf>
    <xf numFmtId="0" fontId="38" fillId="0" borderId="0" xfId="0" applyFont="1" applyAlignment="1">
      <alignment vertical="top" wrapText="1"/>
    </xf>
    <xf numFmtId="0" fontId="7" fillId="0" borderId="0" xfId="0" applyFont="1" applyAlignment="1">
      <alignment vertical="center"/>
    </xf>
    <xf numFmtId="0" fontId="35" fillId="14" borderId="0" xfId="0" applyFont="1" applyFill="1" applyAlignment="1">
      <alignment horizontal="left" vertical="center" wrapText="1"/>
    </xf>
    <xf numFmtId="0" fontId="174" fillId="14" borderId="0" xfId="0" applyFont="1" applyFill="1" applyAlignment="1">
      <alignment horizontal="center" vertical="center" wrapText="1"/>
    </xf>
    <xf numFmtId="0" fontId="35" fillId="14" borderId="0" xfId="0" applyFont="1" applyFill="1" applyAlignment="1">
      <alignment horizontal="right" vertical="center" wrapText="1"/>
    </xf>
    <xf numFmtId="0" fontId="34" fillId="0" borderId="14" xfId="0" applyFont="1" applyBorder="1" applyAlignment="1">
      <alignment horizontal="right" vertical="center"/>
    </xf>
    <xf numFmtId="0" fontId="40" fillId="15" borderId="55" xfId="0" applyFont="1" applyFill="1" applyBorder="1" applyAlignment="1">
      <alignment vertical="center"/>
    </xf>
    <xf numFmtId="0" fontId="40" fillId="15" borderId="126" xfId="0" applyFont="1" applyFill="1" applyBorder="1" applyAlignment="1">
      <alignment vertical="center"/>
    </xf>
    <xf numFmtId="0" fontId="32" fillId="5" borderId="60" xfId="0" applyFont="1" applyFill="1" applyBorder="1" applyAlignment="1">
      <alignment horizontal="center" vertical="center" wrapText="1"/>
    </xf>
    <xf numFmtId="0" fontId="97" fillId="3" borderId="29" xfId="0" applyFont="1" applyFill="1" applyBorder="1" applyAlignment="1">
      <alignment horizontal="center" wrapText="1"/>
    </xf>
    <xf numFmtId="0" fontId="41" fillId="15" borderId="19" xfId="0" applyFont="1" applyFill="1" applyBorder="1" applyAlignment="1">
      <alignment horizontal="center" vertical="center"/>
    </xf>
    <xf numFmtId="0" fontId="41" fillId="15" borderId="46" xfId="0" applyFont="1" applyFill="1" applyBorder="1" applyAlignment="1">
      <alignment horizontal="center" vertical="center"/>
    </xf>
    <xf numFmtId="0" fontId="32" fillId="5" borderId="53" xfId="0" applyFont="1" applyFill="1" applyBorder="1" applyAlignment="1">
      <alignment horizontal="center" vertical="center" wrapText="1"/>
    </xf>
    <xf numFmtId="0" fontId="70" fillId="4" borderId="29" xfId="0" applyFont="1" applyFill="1" applyBorder="1" applyAlignment="1">
      <alignment horizontal="left" vertical="center" wrapText="1"/>
    </xf>
    <xf numFmtId="0" fontId="18" fillId="4" borderId="43" xfId="0" applyFont="1" applyFill="1" applyBorder="1" applyAlignment="1">
      <alignment vertical="center" wrapText="1"/>
    </xf>
    <xf numFmtId="0" fontId="18" fillId="4" borderId="43" xfId="0" applyFont="1" applyFill="1" applyBorder="1" applyAlignment="1">
      <alignment horizontal="center" vertical="center" wrapText="1"/>
    </xf>
    <xf numFmtId="0" fontId="18" fillId="4" borderId="92" xfId="0" applyFont="1" applyFill="1" applyBorder="1" applyAlignment="1">
      <alignment horizontal="center" vertical="center" wrapText="1"/>
    </xf>
    <xf numFmtId="0" fontId="18" fillId="4" borderId="17" xfId="0" applyFont="1" applyFill="1" applyBorder="1" applyAlignment="1">
      <alignment horizontal="center" vertical="center" wrapText="1"/>
    </xf>
    <xf numFmtId="0" fontId="18" fillId="4" borderId="93" xfId="0" applyFont="1" applyFill="1" applyBorder="1" applyAlignment="1">
      <alignment vertical="center" wrapText="1"/>
    </xf>
    <xf numFmtId="0" fontId="70" fillId="4" borderId="43" xfId="0" applyFont="1" applyFill="1" applyBorder="1" applyAlignment="1">
      <alignment horizontal="right" vertical="center" wrapText="1"/>
    </xf>
    <xf numFmtId="0" fontId="70" fillId="4" borderId="43" xfId="0" applyFont="1" applyFill="1" applyBorder="1" applyAlignment="1">
      <alignment horizontal="left" vertical="center" wrapText="1"/>
    </xf>
    <xf numFmtId="0" fontId="172" fillId="4" borderId="50" xfId="0" applyFont="1" applyFill="1" applyBorder="1" applyAlignment="1">
      <alignment horizontal="center" vertical="center" wrapText="1"/>
    </xf>
    <xf numFmtId="0" fontId="172" fillId="4" borderId="45" xfId="0" applyFont="1" applyFill="1" applyBorder="1" applyAlignment="1">
      <alignment horizontal="center" vertical="center" wrapText="1"/>
    </xf>
    <xf numFmtId="0" fontId="172" fillId="4" borderId="59" xfId="0" applyFont="1" applyFill="1" applyBorder="1" applyAlignment="1">
      <alignment horizontal="center" vertical="center" wrapText="1"/>
    </xf>
    <xf numFmtId="0" fontId="31" fillId="0" borderId="27" xfId="0" applyFont="1" applyBorder="1" applyAlignment="1">
      <alignment vertical="center" wrapText="1"/>
    </xf>
    <xf numFmtId="0" fontId="34" fillId="16" borderId="18" xfId="0" applyFont="1" applyFill="1" applyBorder="1" applyAlignment="1">
      <alignment vertical="center" wrapText="1"/>
    </xf>
    <xf numFmtId="0" fontId="31" fillId="0" borderId="18" xfId="0" applyFont="1" applyBorder="1" applyAlignment="1">
      <alignment horizontal="center" vertical="center" wrapText="1"/>
    </xf>
    <xf numFmtId="1" fontId="187" fillId="8" borderId="43" xfId="0" applyNumberFormat="1" applyFont="1" applyFill="1" applyBorder="1" applyAlignment="1">
      <alignment horizontal="center" vertical="center"/>
    </xf>
    <xf numFmtId="0" fontId="34" fillId="16" borderId="92" xfId="0" applyFont="1" applyFill="1" applyBorder="1" applyAlignment="1">
      <alignment horizontal="center" vertical="center" wrapText="1"/>
    </xf>
    <xf numFmtId="0" fontId="34" fillId="16" borderId="17" xfId="0" applyFont="1" applyFill="1" applyBorder="1" applyAlignment="1">
      <alignment horizontal="center" vertical="center" wrapText="1"/>
    </xf>
    <xf numFmtId="0" fontId="34" fillId="16" borderId="93" xfId="0" applyFont="1" applyFill="1" applyBorder="1" applyAlignment="1">
      <alignment horizontal="center" vertical="center" wrapText="1"/>
    </xf>
    <xf numFmtId="0" fontId="34" fillId="16" borderId="20" xfId="0" applyFont="1" applyFill="1" applyBorder="1" applyAlignment="1">
      <alignment horizontal="center" vertical="center" wrapText="1"/>
    </xf>
    <xf numFmtId="0" fontId="19" fillId="0" borderId="18" xfId="0" applyFont="1" applyBorder="1" applyAlignment="1">
      <alignment horizontal="left" vertical="center" wrapText="1"/>
    </xf>
    <xf numFmtId="0" fontId="5" fillId="0" borderId="18" xfId="0" applyFont="1" applyBorder="1" applyAlignment="1">
      <alignment horizontal="center" vertical="center" wrapText="1"/>
    </xf>
    <xf numFmtId="0" fontId="34" fillId="26" borderId="18" xfId="0" applyFont="1" applyFill="1" applyBorder="1" applyAlignment="1">
      <alignment horizontal="left" vertical="center"/>
    </xf>
    <xf numFmtId="0" fontId="171" fillId="0" borderId="18" xfId="0" applyFont="1" applyBorder="1" applyAlignment="1">
      <alignment horizontal="center" vertical="center" wrapText="1"/>
    </xf>
    <xf numFmtId="0" fontId="171" fillId="0" borderId="17" xfId="0" applyFont="1" applyBorder="1" applyAlignment="1">
      <alignment horizontal="center" vertical="center" wrapText="1"/>
    </xf>
    <xf numFmtId="0" fontId="31" fillId="26" borderId="29" xfId="0" applyFont="1" applyFill="1" applyBorder="1" applyAlignment="1">
      <alignment horizontal="left" vertical="center"/>
    </xf>
    <xf numFmtId="0" fontId="171" fillId="0" borderId="29" xfId="0" applyFont="1" applyBorder="1" applyAlignment="1">
      <alignment horizontal="center" vertical="center" wrapText="1"/>
    </xf>
    <xf numFmtId="0" fontId="147" fillId="19" borderId="67" xfId="0" applyFont="1" applyFill="1" applyBorder="1" applyAlignment="1">
      <alignment horizontal="center" vertical="center" wrapText="1"/>
    </xf>
    <xf numFmtId="9" fontId="19" fillId="19" borderId="58" xfId="0" applyNumberFormat="1" applyFont="1" applyFill="1" applyBorder="1" applyAlignment="1">
      <alignment horizontal="center" vertical="center" wrapText="1"/>
    </xf>
    <xf numFmtId="1" fontId="76" fillId="41" borderId="83" xfId="0" applyNumberFormat="1" applyFont="1" applyFill="1" applyBorder="1" applyAlignment="1">
      <alignment horizontal="center" vertical="center" wrapText="1"/>
    </xf>
    <xf numFmtId="1" fontId="76" fillId="41" borderId="68" xfId="0" applyNumberFormat="1" applyFont="1" applyFill="1" applyBorder="1" applyAlignment="1">
      <alignment horizontal="center" vertical="center" wrapText="1"/>
    </xf>
    <xf numFmtId="9" fontId="19" fillId="19" borderId="43" xfId="0" applyNumberFormat="1" applyFont="1" applyFill="1" applyBorder="1" applyAlignment="1">
      <alignment horizontal="center" vertical="center" wrapText="1"/>
    </xf>
    <xf numFmtId="2" fontId="76" fillId="27" borderId="17" xfId="0" applyNumberFormat="1" applyFont="1" applyFill="1" applyBorder="1" applyAlignment="1">
      <alignment vertical="center"/>
    </xf>
    <xf numFmtId="2" fontId="76" fillId="27" borderId="34" xfId="0" applyNumberFormat="1" applyFont="1" applyFill="1" applyBorder="1" applyAlignment="1">
      <alignment vertical="center"/>
    </xf>
    <xf numFmtId="0" fontId="34" fillId="16" borderId="21" xfId="0" applyFont="1" applyFill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174" fillId="0" borderId="17" xfId="0" applyFont="1" applyBorder="1" applyAlignment="1">
      <alignment horizontal="center" vertical="center"/>
    </xf>
    <xf numFmtId="0" fontId="147" fillId="19" borderId="42" xfId="0" applyFont="1" applyFill="1" applyBorder="1" applyAlignment="1">
      <alignment horizontal="center" vertical="center" wrapText="1"/>
    </xf>
    <xf numFmtId="9" fontId="19" fillId="19" borderId="17" xfId="0" applyNumberFormat="1" applyFont="1" applyFill="1" applyBorder="1" applyAlignment="1">
      <alignment horizontal="center" vertical="center" wrapText="1"/>
    </xf>
    <xf numFmtId="1" fontId="76" fillId="41" borderId="29" xfId="0" applyNumberFormat="1" applyFont="1" applyFill="1" applyBorder="1" applyAlignment="1">
      <alignment horizontal="center" vertical="center" wrapText="1"/>
    </xf>
    <xf numFmtId="1" fontId="76" fillId="41" borderId="34" xfId="0" applyNumberFormat="1" applyFont="1" applyFill="1" applyBorder="1" applyAlignment="1">
      <alignment horizontal="center" vertical="center" wrapText="1"/>
    </xf>
    <xf numFmtId="0" fontId="26" fillId="15" borderId="42" xfId="0" applyFont="1" applyFill="1" applyBorder="1" applyAlignment="1">
      <alignment vertical="center" wrapText="1"/>
    </xf>
    <xf numFmtId="0" fontId="33" fillId="15" borderId="17" xfId="0" applyFont="1" applyFill="1" applyBorder="1" applyAlignment="1">
      <alignment horizontal="center" vertical="center" wrapText="1"/>
    </xf>
    <xf numFmtId="0" fontId="33" fillId="15" borderId="29" xfId="0" applyFont="1" applyFill="1" applyBorder="1" applyAlignment="1">
      <alignment horizontal="center" vertical="center" wrapText="1"/>
    </xf>
    <xf numFmtId="0" fontId="33" fillId="15" borderId="92" xfId="0" applyFont="1" applyFill="1" applyBorder="1" applyAlignment="1">
      <alignment horizontal="center" vertical="center" wrapText="1"/>
    </xf>
    <xf numFmtId="0" fontId="33" fillId="15" borderId="93" xfId="0" applyFont="1" applyFill="1" applyBorder="1" applyAlignment="1">
      <alignment horizontal="center" vertical="center" wrapText="1"/>
    </xf>
    <xf numFmtId="0" fontId="33" fillId="15" borderId="21" xfId="0" applyFont="1" applyFill="1" applyBorder="1" applyAlignment="1">
      <alignment horizontal="center" vertical="center" wrapText="1"/>
    </xf>
    <xf numFmtId="0" fontId="0" fillId="3" borderId="29" xfId="0" applyFill="1" applyBorder="1" applyAlignment="1">
      <alignment horizontal="left" vertical="center" wrapText="1"/>
    </xf>
    <xf numFmtId="0" fontId="171" fillId="3" borderId="43" xfId="0" applyFont="1" applyFill="1" applyBorder="1" applyAlignment="1">
      <alignment horizontal="center" vertical="center"/>
    </xf>
    <xf numFmtId="0" fontId="169" fillId="3" borderId="43" xfId="0" applyFont="1" applyFill="1" applyBorder="1" applyAlignment="1">
      <alignment horizontal="center" vertical="center"/>
    </xf>
    <xf numFmtId="0" fontId="147" fillId="15" borderId="42" xfId="0" applyFont="1" applyFill="1" applyBorder="1" applyAlignment="1">
      <alignment vertical="center"/>
    </xf>
    <xf numFmtId="0" fontId="52" fillId="15" borderId="17" xfId="0" applyFont="1" applyFill="1" applyBorder="1" applyAlignment="1">
      <alignment vertical="center"/>
    </xf>
    <xf numFmtId="0" fontId="52" fillId="15" borderId="29" xfId="0" applyFont="1" applyFill="1" applyBorder="1" applyAlignment="1">
      <alignment vertical="center"/>
    </xf>
    <xf numFmtId="0" fontId="52" fillId="15" borderId="34" xfId="0" applyFont="1" applyFill="1" applyBorder="1" applyAlignment="1">
      <alignment vertical="center"/>
    </xf>
    <xf numFmtId="9" fontId="52" fillId="15" borderId="59" xfId="0" applyNumberFormat="1" applyFont="1" applyFill="1" applyBorder="1" applyAlignment="1">
      <alignment horizontal="center" vertical="center" wrapText="1"/>
    </xf>
    <xf numFmtId="0" fontId="52" fillId="15" borderId="42" xfId="0" applyFont="1" applyFill="1" applyBorder="1" applyAlignment="1">
      <alignment vertical="center"/>
    </xf>
    <xf numFmtId="0" fontId="52" fillId="15" borderId="17" xfId="0" applyFont="1" applyFill="1" applyBorder="1" applyAlignment="1">
      <alignment horizontal="center" vertical="center" wrapText="1"/>
    </xf>
    <xf numFmtId="0" fontId="52" fillId="15" borderId="34" xfId="0" applyFont="1" applyFill="1" applyBorder="1" applyAlignment="1">
      <alignment horizontal="center" vertical="center" wrapText="1"/>
    </xf>
    <xf numFmtId="0" fontId="41" fillId="15" borderId="21" xfId="0" applyFont="1" applyFill="1" applyBorder="1" applyAlignment="1">
      <alignment horizontal="center" vertical="center" wrapText="1"/>
    </xf>
    <xf numFmtId="0" fontId="41" fillId="15" borderId="29" xfId="0" applyFont="1" applyFill="1" applyBorder="1" applyAlignment="1">
      <alignment horizontal="center" vertical="center" wrapText="1"/>
    </xf>
    <xf numFmtId="0" fontId="41" fillId="15" borderId="17" xfId="0" applyFont="1" applyFill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/>
    </xf>
    <xf numFmtId="0" fontId="149" fillId="0" borderId="92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31" fillId="26" borderId="18" xfId="0" applyFont="1" applyFill="1" applyBorder="1" applyAlignment="1">
      <alignment horizontal="left" vertical="center"/>
    </xf>
    <xf numFmtId="0" fontId="169" fillId="0" borderId="18" xfId="0" applyFont="1" applyBorder="1" applyAlignment="1">
      <alignment horizontal="center" vertical="center"/>
    </xf>
    <xf numFmtId="0" fontId="169" fillId="0" borderId="17" xfId="0" applyFont="1" applyBorder="1" applyAlignment="1">
      <alignment horizontal="center" vertical="center"/>
    </xf>
    <xf numFmtId="0" fontId="169" fillId="0" borderId="29" xfId="0" applyFont="1" applyBorder="1" applyAlignment="1">
      <alignment horizontal="center" vertical="center"/>
    </xf>
    <xf numFmtId="0" fontId="147" fillId="19" borderId="42" xfId="0" applyFont="1" applyFill="1" applyBorder="1" applyAlignment="1">
      <alignment horizontal="center" vertical="center"/>
    </xf>
    <xf numFmtId="9" fontId="19" fillId="19" borderId="59" xfId="0" applyNumberFormat="1" applyFont="1" applyFill="1" applyBorder="1" applyAlignment="1">
      <alignment horizontal="center" vertical="center" wrapText="1"/>
    </xf>
    <xf numFmtId="0" fontId="35" fillId="20" borderId="42" xfId="0" applyFont="1" applyFill="1" applyBorder="1" applyAlignment="1">
      <alignment horizontal="center" vertical="center"/>
    </xf>
    <xf numFmtId="0" fontId="35" fillId="20" borderId="17" xfId="0" applyFont="1" applyFill="1" applyBorder="1" applyAlignment="1">
      <alignment horizontal="center" vertical="center"/>
    </xf>
    <xf numFmtId="0" fontId="19" fillId="20" borderId="34" xfId="0" applyFont="1" applyFill="1" applyBorder="1" applyAlignment="1">
      <alignment horizontal="center" vertical="center"/>
    </xf>
    <xf numFmtId="0" fontId="24" fillId="0" borderId="17" xfId="0" applyFont="1" applyBorder="1" applyAlignment="1">
      <alignment horizontal="center" vertical="center"/>
    </xf>
    <xf numFmtId="0" fontId="171" fillId="0" borderId="17" xfId="0" applyFont="1" applyBorder="1" applyAlignment="1">
      <alignment horizontal="center" vertical="center"/>
    </xf>
    <xf numFmtId="0" fontId="171" fillId="0" borderId="29" xfId="0" applyFont="1" applyBorder="1" applyAlignment="1">
      <alignment horizontal="center" vertical="center"/>
    </xf>
    <xf numFmtId="1" fontId="148" fillId="41" borderId="42" xfId="0" applyNumberFormat="1" applyFont="1" applyFill="1" applyBorder="1" applyAlignment="1">
      <alignment horizontal="center" vertical="center" wrapText="1"/>
    </xf>
    <xf numFmtId="1" fontId="76" fillId="41" borderId="17" xfId="0" applyNumberFormat="1" applyFont="1" applyFill="1" applyBorder="1" applyAlignment="1">
      <alignment horizontal="center" vertical="center" wrapText="1"/>
    </xf>
    <xf numFmtId="1" fontId="76" fillId="41" borderId="59" xfId="0" applyNumberFormat="1" applyFont="1" applyFill="1" applyBorder="1" applyAlignment="1">
      <alignment horizontal="center" vertical="center" wrapText="1"/>
    </xf>
    <xf numFmtId="0" fontId="19" fillId="18" borderId="42" xfId="0" applyFont="1" applyFill="1" applyBorder="1" applyAlignment="1">
      <alignment horizontal="center" vertical="center"/>
    </xf>
    <xf numFmtId="0" fontId="19" fillId="18" borderId="17" xfId="0" applyFont="1" applyFill="1" applyBorder="1" applyAlignment="1">
      <alignment horizontal="center" vertical="center"/>
    </xf>
    <xf numFmtId="9" fontId="19" fillId="18" borderId="34" xfId="0" applyNumberFormat="1" applyFont="1" applyFill="1" applyBorder="1" applyAlignment="1">
      <alignment horizontal="center" vertical="center"/>
    </xf>
    <xf numFmtId="0" fontId="35" fillId="18" borderId="42" xfId="0" applyFont="1" applyFill="1" applyBorder="1" applyAlignment="1">
      <alignment horizontal="center" vertical="center"/>
    </xf>
    <xf numFmtId="0" fontId="35" fillId="18" borderId="17" xfId="0" applyFont="1" applyFill="1" applyBorder="1" applyAlignment="1">
      <alignment horizontal="center" vertical="center"/>
    </xf>
    <xf numFmtId="9" fontId="52" fillId="15" borderId="34" xfId="0" applyNumberFormat="1" applyFont="1" applyFill="1" applyBorder="1" applyAlignment="1">
      <alignment horizontal="center" vertical="center" wrapText="1"/>
    </xf>
    <xf numFmtId="0" fontId="41" fillId="15" borderId="59" xfId="0" applyFont="1" applyFill="1" applyBorder="1" applyAlignment="1">
      <alignment horizontal="center" vertical="center" wrapText="1"/>
    </xf>
    <xf numFmtId="0" fontId="34" fillId="0" borderId="18" xfId="0" applyFont="1" applyBorder="1" applyAlignment="1">
      <alignment horizontal="center" vertical="center" wrapText="1"/>
    </xf>
    <xf numFmtId="0" fontId="35" fillId="0" borderId="17" xfId="0" applyFont="1" applyBorder="1" applyAlignment="1">
      <alignment horizontal="left" vertical="center" wrapText="1"/>
    </xf>
    <xf numFmtId="0" fontId="27" fillId="0" borderId="18" xfId="0" applyFont="1" applyBorder="1" applyAlignment="1">
      <alignment horizontal="center" vertical="center" wrapText="1"/>
    </xf>
    <xf numFmtId="0" fontId="31" fillId="26" borderId="18" xfId="0" applyFont="1" applyFill="1" applyBorder="1" applyAlignment="1">
      <alignment horizontal="right" vertical="center"/>
    </xf>
    <xf numFmtId="0" fontId="174" fillId="0" borderId="18" xfId="0" applyFont="1" applyBorder="1" applyAlignment="1">
      <alignment horizontal="center" vertical="center" wrapText="1"/>
    </xf>
    <xf numFmtId="0" fontId="174" fillId="0" borderId="17" xfId="0" applyFont="1" applyBorder="1" applyAlignment="1">
      <alignment horizontal="center" vertical="center" wrapText="1"/>
    </xf>
    <xf numFmtId="0" fontId="174" fillId="0" borderId="29" xfId="0" applyFont="1" applyBorder="1" applyAlignment="1">
      <alignment horizontal="center" vertical="center" wrapText="1"/>
    </xf>
    <xf numFmtId="9" fontId="35" fillId="19" borderId="17" xfId="0" applyNumberFormat="1" applyFont="1" applyFill="1" applyBorder="1" applyAlignment="1">
      <alignment horizontal="center" vertical="center" wrapText="1"/>
    </xf>
    <xf numFmtId="0" fontId="147" fillId="19" borderId="21" xfId="0" applyFont="1" applyFill="1" applyBorder="1" applyAlignment="1">
      <alignment horizontal="center" vertical="center" wrapText="1"/>
    </xf>
    <xf numFmtId="9" fontId="35" fillId="19" borderId="34" xfId="0" applyNumberFormat="1" applyFont="1" applyFill="1" applyBorder="1" applyAlignment="1">
      <alignment horizontal="center" vertical="center" wrapText="1"/>
    </xf>
    <xf numFmtId="2" fontId="76" fillId="27" borderId="27" xfId="0" applyNumberFormat="1" applyFont="1" applyFill="1" applyBorder="1" applyAlignment="1">
      <alignment horizontal="center" vertical="center"/>
    </xf>
    <xf numFmtId="2" fontId="76" fillId="27" borderId="18" xfId="0" applyNumberFormat="1" applyFont="1" applyFill="1" applyBorder="1" applyAlignment="1">
      <alignment horizontal="center" vertical="center"/>
    </xf>
    <xf numFmtId="2" fontId="76" fillId="27" borderId="32" xfId="0" applyNumberFormat="1" applyFont="1" applyFill="1" applyBorder="1" applyAlignment="1">
      <alignment horizontal="center" vertical="center"/>
    </xf>
    <xf numFmtId="0" fontId="34" fillId="16" borderId="18" xfId="0" applyFont="1" applyFill="1" applyBorder="1" applyAlignment="1">
      <alignment horizontal="center" vertical="center" wrapText="1"/>
    </xf>
    <xf numFmtId="0" fontId="50" fillId="0" borderId="18" xfId="0" applyFont="1" applyBorder="1" applyAlignment="1">
      <alignment horizontal="center" vertical="center"/>
    </xf>
    <xf numFmtId="0" fontId="31" fillId="26" borderId="20" xfId="0" applyFont="1" applyFill="1" applyBorder="1" applyAlignment="1">
      <alignment horizontal="right" vertical="center"/>
    </xf>
    <xf numFmtId="0" fontId="31" fillId="26" borderId="45" xfId="0" applyFont="1" applyFill="1" applyBorder="1" applyAlignment="1">
      <alignment horizontal="left" vertical="center"/>
    </xf>
    <xf numFmtId="0" fontId="171" fillId="0" borderId="44" xfId="0" applyFont="1" applyBorder="1" applyAlignment="1">
      <alignment horizontal="center" vertical="center"/>
    </xf>
    <xf numFmtId="0" fontId="171" fillId="0" borderId="21" xfId="0" applyFont="1" applyBorder="1" applyAlignment="1">
      <alignment horizontal="center" vertical="center"/>
    </xf>
    <xf numFmtId="0" fontId="31" fillId="26" borderId="21" xfId="0" applyFont="1" applyFill="1" applyBorder="1" applyAlignment="1">
      <alignment horizontal="right" vertical="center"/>
    </xf>
    <xf numFmtId="0" fontId="31" fillId="26" borderId="21" xfId="0" applyFont="1" applyFill="1" applyBorder="1" applyAlignment="1">
      <alignment horizontal="left" vertical="center"/>
    </xf>
    <xf numFmtId="0" fontId="31" fillId="26" borderId="17" xfId="0" applyFont="1" applyFill="1" applyBorder="1" applyAlignment="1">
      <alignment horizontal="right" vertical="center" wrapText="1"/>
    </xf>
    <xf numFmtId="0" fontId="31" fillId="26" borderId="29" xfId="0" applyFont="1" applyFill="1" applyBorder="1" applyAlignment="1">
      <alignment horizontal="left" vertical="center" wrapText="1"/>
    </xf>
    <xf numFmtId="0" fontId="34" fillId="6" borderId="17" xfId="0" applyFont="1" applyFill="1" applyBorder="1" applyAlignment="1">
      <alignment horizontal="center" vertical="center" wrapText="1"/>
    </xf>
    <xf numFmtId="0" fontId="0" fillId="0" borderId="43" xfId="0" applyBorder="1" applyAlignment="1">
      <alignment horizontal="left" vertical="center" wrapText="1"/>
    </xf>
    <xf numFmtId="9" fontId="35" fillId="19" borderId="17" xfId="0" applyNumberFormat="1" applyFont="1" applyFill="1" applyBorder="1" applyAlignment="1">
      <alignment horizontal="center" vertical="center"/>
    </xf>
    <xf numFmtId="0" fontId="52" fillId="15" borderId="17" xfId="0" applyFont="1" applyFill="1" applyBorder="1" applyAlignment="1">
      <alignment horizontal="left" vertical="center" wrapText="1"/>
    </xf>
    <xf numFmtId="0" fontId="26" fillId="15" borderId="17" xfId="0" applyFont="1" applyFill="1" applyBorder="1" applyAlignment="1">
      <alignment horizontal="center" vertical="center" wrapText="1"/>
    </xf>
    <xf numFmtId="0" fontId="70" fillId="4" borderId="15" xfId="0" applyFont="1" applyFill="1" applyBorder="1" applyAlignment="1">
      <alignment vertical="center" wrapText="1"/>
    </xf>
    <xf numFmtId="0" fontId="70" fillId="4" borderId="0" xfId="0" applyFont="1" applyFill="1" applyAlignment="1">
      <alignment vertical="center" wrapText="1"/>
    </xf>
    <xf numFmtId="0" fontId="70" fillId="4" borderId="0" xfId="0" applyFont="1" applyFill="1" applyAlignment="1">
      <alignment horizontal="center" vertical="center" wrapText="1"/>
    </xf>
    <xf numFmtId="0" fontId="70" fillId="4" borderId="96" xfId="0" applyFont="1" applyFill="1" applyBorder="1" applyAlignment="1">
      <alignment horizontal="center" vertical="center" wrapText="1"/>
    </xf>
    <xf numFmtId="0" fontId="70" fillId="4" borderId="19" xfId="0" applyFont="1" applyFill="1" applyBorder="1" applyAlignment="1">
      <alignment horizontal="center" vertical="center" wrapText="1"/>
    </xf>
    <xf numFmtId="0" fontId="70" fillId="4" borderId="97" xfId="0" applyFont="1" applyFill="1" applyBorder="1" applyAlignment="1">
      <alignment vertical="center" wrapText="1"/>
    </xf>
    <xf numFmtId="0" fontId="80" fillId="4" borderId="0" xfId="0" applyFont="1" applyFill="1" applyAlignment="1">
      <alignment vertical="center" wrapText="1"/>
    </xf>
    <xf numFmtId="0" fontId="18" fillId="4" borderId="0" xfId="0" applyFont="1" applyFill="1" applyAlignment="1">
      <alignment vertical="center" wrapText="1"/>
    </xf>
    <xf numFmtId="0" fontId="70" fillId="4" borderId="0" xfId="0" applyFont="1" applyFill="1" applyAlignment="1">
      <alignment horizontal="right" vertical="center" wrapText="1"/>
    </xf>
    <xf numFmtId="0" fontId="70" fillId="4" borderId="0" xfId="0" applyFont="1" applyFill="1" applyAlignment="1">
      <alignment horizontal="left" vertical="center" wrapText="1"/>
    </xf>
    <xf numFmtId="0" fontId="172" fillId="4" borderId="0" xfId="0" applyFont="1" applyFill="1" applyAlignment="1">
      <alignment horizontal="center" vertical="center" wrapText="1"/>
    </xf>
    <xf numFmtId="0" fontId="70" fillId="4" borderId="15" xfId="0" applyFont="1" applyFill="1" applyBorder="1" applyAlignment="1">
      <alignment horizontal="left" vertical="center" wrapText="1"/>
    </xf>
    <xf numFmtId="0" fontId="70" fillId="4" borderId="12" xfId="0" applyFont="1" applyFill="1" applyBorder="1" applyAlignment="1">
      <alignment horizontal="left" vertical="center" wrapText="1"/>
    </xf>
    <xf numFmtId="0" fontId="149" fillId="14" borderId="92" xfId="0" applyFont="1" applyFill="1" applyBorder="1" applyAlignment="1">
      <alignment horizontal="center" vertical="center" wrapText="1"/>
    </xf>
    <xf numFmtId="0" fontId="34" fillId="16" borderId="17" xfId="0" applyFont="1" applyFill="1" applyBorder="1" applyAlignment="1">
      <alignment vertical="center" wrapText="1"/>
    </xf>
    <xf numFmtId="0" fontId="34" fillId="16" borderId="93" xfId="0" applyFont="1" applyFill="1" applyBorder="1" applyAlignment="1">
      <alignment vertical="center" wrapText="1"/>
    </xf>
    <xf numFmtId="0" fontId="34" fillId="16" borderId="20" xfId="0" applyFont="1" applyFill="1" applyBorder="1" applyAlignment="1">
      <alignment vertical="center" wrapText="1"/>
    </xf>
    <xf numFmtId="0" fontId="5" fillId="0" borderId="18" xfId="0" applyFont="1" applyBorder="1" applyAlignment="1">
      <alignment horizontal="center" vertical="center"/>
    </xf>
    <xf numFmtId="0" fontId="171" fillId="0" borderId="18" xfId="0" applyFont="1" applyBorder="1" applyAlignment="1">
      <alignment horizontal="center" vertical="center"/>
    </xf>
    <xf numFmtId="0" fontId="171" fillId="2" borderId="17" xfId="0" applyFont="1" applyFill="1" applyBorder="1" applyAlignment="1">
      <alignment horizontal="center" vertical="center"/>
    </xf>
    <xf numFmtId="0" fontId="147" fillId="19" borderId="17" xfId="0" applyFont="1" applyFill="1" applyBorder="1" applyAlignment="1">
      <alignment horizontal="center" vertical="center"/>
    </xf>
    <xf numFmtId="9" fontId="19" fillId="19" borderId="34" xfId="0" applyNumberFormat="1" applyFont="1" applyFill="1" applyBorder="1" applyAlignment="1">
      <alignment horizontal="center" vertical="center" wrapText="1"/>
    </xf>
    <xf numFmtId="0" fontId="33" fillId="15" borderId="17" xfId="0" applyFont="1" applyFill="1" applyBorder="1" applyAlignment="1">
      <alignment horizontal="center" vertical="center"/>
    </xf>
    <xf numFmtId="0" fontId="33" fillId="15" borderId="29" xfId="0" applyFont="1" applyFill="1" applyBorder="1" applyAlignment="1">
      <alignment horizontal="center" vertical="center"/>
    </xf>
    <xf numFmtId="0" fontId="33" fillId="15" borderId="92" xfId="0" applyFont="1" applyFill="1" applyBorder="1" applyAlignment="1">
      <alignment horizontal="center" vertical="center"/>
    </xf>
    <xf numFmtId="0" fontId="33" fillId="15" borderId="93" xfId="0" applyFont="1" applyFill="1" applyBorder="1" applyAlignment="1">
      <alignment horizontal="center" vertical="center"/>
    </xf>
    <xf numFmtId="0" fontId="33" fillId="15" borderId="21" xfId="0" applyFont="1" applyFill="1" applyBorder="1" applyAlignment="1">
      <alignment horizontal="center" vertical="center"/>
    </xf>
    <xf numFmtId="0" fontId="147" fillId="15" borderId="42" xfId="0" applyFont="1" applyFill="1" applyBorder="1"/>
    <xf numFmtId="0" fontId="52" fillId="15" borderId="17" xfId="0" applyFont="1" applyFill="1" applyBorder="1"/>
    <xf numFmtId="0" fontId="52" fillId="15" borderId="29" xfId="0" applyFont="1" applyFill="1" applyBorder="1"/>
    <xf numFmtId="0" fontId="52" fillId="15" borderId="34" xfId="0" applyFont="1" applyFill="1" applyBorder="1"/>
    <xf numFmtId="0" fontId="52" fillId="15" borderId="42" xfId="0" applyFont="1" applyFill="1" applyBorder="1"/>
    <xf numFmtId="0" fontId="33" fillId="15" borderId="59" xfId="0" applyFont="1" applyFill="1" applyBorder="1" applyAlignment="1">
      <alignment horizontal="center" vertical="center" wrapText="1"/>
    </xf>
    <xf numFmtId="0" fontId="31" fillId="26" borderId="18" xfId="0" applyFont="1" applyFill="1" applyBorder="1" applyAlignment="1">
      <alignment horizontal="right" vertical="center" wrapText="1"/>
    </xf>
    <xf numFmtId="0" fontId="31" fillId="26" borderId="18" xfId="0" applyFont="1" applyFill="1" applyBorder="1" applyAlignment="1">
      <alignment horizontal="left" vertical="center" wrapText="1"/>
    </xf>
    <xf numFmtId="9" fontId="19" fillId="19" borderId="17" xfId="0" applyNumberFormat="1" applyFont="1" applyFill="1" applyBorder="1" applyAlignment="1">
      <alignment horizontal="center" vertical="center"/>
    </xf>
    <xf numFmtId="9" fontId="19" fillId="19" borderId="34" xfId="0" applyNumberFormat="1" applyFont="1" applyFill="1" applyBorder="1" applyAlignment="1">
      <alignment horizontal="center" vertical="center"/>
    </xf>
    <xf numFmtId="0" fontId="31" fillId="26" borderId="44" xfId="0" applyFont="1" applyFill="1" applyBorder="1" applyAlignment="1">
      <alignment horizontal="left" vertical="center" wrapText="1"/>
    </xf>
    <xf numFmtId="0" fontId="149" fillId="0" borderId="92" xfId="0" applyFont="1" applyBorder="1" applyAlignment="1">
      <alignment horizontal="center" vertical="center" wrapText="1"/>
    </xf>
    <xf numFmtId="0" fontId="147" fillId="19" borderId="42" xfId="0" applyFont="1" applyFill="1" applyBorder="1" applyAlignment="1">
      <alignment horizontal="center" wrapText="1"/>
    </xf>
    <xf numFmtId="0" fontId="147" fillId="19" borderId="17" xfId="0" applyFont="1" applyFill="1" applyBorder="1" applyAlignment="1">
      <alignment horizontal="center" vertical="center" wrapText="1"/>
    </xf>
    <xf numFmtId="0" fontId="34" fillId="4" borderId="21" xfId="0" applyFont="1" applyFill="1" applyBorder="1" applyAlignment="1">
      <alignment horizontal="center" vertical="center" wrapText="1"/>
    </xf>
    <xf numFmtId="0" fontId="40" fillId="15" borderId="43" xfId="0" applyFont="1" applyFill="1" applyBorder="1" applyAlignment="1">
      <alignment horizontal="center" vertical="center" wrapText="1"/>
    </xf>
    <xf numFmtId="0" fontId="40" fillId="15" borderId="29" xfId="0" applyFont="1" applyFill="1" applyBorder="1" applyAlignment="1">
      <alignment horizontal="center" vertical="center" wrapText="1"/>
    </xf>
    <xf numFmtId="0" fontId="40" fillId="15" borderId="17" xfId="0" applyFont="1" applyFill="1" applyBorder="1" applyAlignment="1">
      <alignment horizontal="center" vertical="center" wrapText="1"/>
    </xf>
    <xf numFmtId="0" fontId="24" fillId="0" borderId="17" xfId="0" applyFont="1" applyBorder="1" applyAlignment="1">
      <alignment horizontal="center" vertical="center" wrapText="1"/>
    </xf>
    <xf numFmtId="0" fontId="171" fillId="14" borderId="17" xfId="0" applyFont="1" applyFill="1" applyBorder="1" applyAlignment="1">
      <alignment horizontal="center"/>
    </xf>
    <xf numFmtId="0" fontId="171" fillId="14" borderId="17" xfId="0" applyFont="1" applyFill="1" applyBorder="1" applyAlignment="1">
      <alignment horizontal="center" vertical="center"/>
    </xf>
    <xf numFmtId="0" fontId="31" fillId="26" borderId="17" xfId="0" applyFont="1" applyFill="1" applyBorder="1" applyAlignment="1">
      <alignment horizontal="right"/>
    </xf>
    <xf numFmtId="0" fontId="31" fillId="26" borderId="17" xfId="0" applyFont="1" applyFill="1" applyBorder="1" applyAlignment="1">
      <alignment horizontal="left"/>
    </xf>
    <xf numFmtId="0" fontId="31" fillId="26" borderId="29" xfId="0" applyFont="1" applyFill="1" applyBorder="1" applyAlignment="1">
      <alignment horizontal="left"/>
    </xf>
    <xf numFmtId="0" fontId="171" fillId="14" borderId="29" xfId="0" applyFont="1" applyFill="1" applyBorder="1" applyAlignment="1">
      <alignment horizontal="center"/>
    </xf>
    <xf numFmtId="0" fontId="52" fillId="31" borderId="42" xfId="0" applyFont="1" applyFill="1" applyBorder="1" applyAlignment="1">
      <alignment horizontal="center"/>
    </xf>
    <xf numFmtId="0" fontId="52" fillId="31" borderId="17" xfId="0" applyFont="1" applyFill="1" applyBorder="1" applyAlignment="1">
      <alignment horizontal="center" vertical="center" wrapText="1"/>
    </xf>
    <xf numFmtId="0" fontId="52" fillId="31" borderId="34" xfId="0" applyFont="1" applyFill="1" applyBorder="1" applyAlignment="1">
      <alignment horizontal="center" vertical="center" wrapText="1"/>
    </xf>
    <xf numFmtId="0" fontId="34" fillId="26" borderId="29" xfId="0" applyFont="1" applyFill="1" applyBorder="1" applyAlignment="1">
      <alignment horizontal="left" vertical="center" wrapText="1"/>
    </xf>
    <xf numFmtId="0" fontId="34" fillId="16" borderId="29" xfId="0" applyFont="1" applyFill="1" applyBorder="1" applyAlignment="1">
      <alignment horizontal="center" vertical="center" wrapText="1"/>
    </xf>
    <xf numFmtId="0" fontId="149" fillId="0" borderId="93" xfId="0" applyFont="1" applyBorder="1" applyAlignment="1">
      <alignment horizontal="center" vertical="center" wrapText="1"/>
    </xf>
    <xf numFmtId="1" fontId="76" fillId="41" borderId="42" xfId="0" applyNumberFormat="1" applyFont="1" applyFill="1" applyBorder="1" applyAlignment="1">
      <alignment horizontal="center" vertical="center" wrapText="1"/>
    </xf>
    <xf numFmtId="0" fontId="26" fillId="15" borderId="17" xfId="0" applyFont="1" applyFill="1" applyBorder="1" applyAlignment="1">
      <alignment vertical="center" wrapText="1"/>
    </xf>
    <xf numFmtId="0" fontId="0" fillId="3" borderId="17" xfId="0" applyFill="1" applyBorder="1" applyAlignment="1">
      <alignment horizontal="left" vertical="center" wrapText="1"/>
    </xf>
    <xf numFmtId="0" fontId="52" fillId="15" borderId="31" xfId="0" applyFont="1" applyFill="1" applyBorder="1"/>
    <xf numFmtId="0" fontId="52" fillId="15" borderId="24" xfId="0" applyFont="1" applyFill="1" applyBorder="1"/>
    <xf numFmtId="0" fontId="52" fillId="15" borderId="51" xfId="0" applyFont="1" applyFill="1" applyBorder="1"/>
    <xf numFmtId="0" fontId="52" fillId="15" borderId="33" xfId="0" applyFont="1" applyFill="1" applyBorder="1"/>
    <xf numFmtId="0" fontId="52" fillId="15" borderId="71" xfId="0" applyFont="1" applyFill="1" applyBorder="1" applyAlignment="1">
      <alignment horizontal="center" vertical="center" wrapText="1"/>
    </xf>
    <xf numFmtId="0" fontId="52" fillId="15" borderId="24" xfId="0" applyFont="1" applyFill="1" applyBorder="1" applyAlignment="1">
      <alignment horizontal="center" vertical="center" wrapText="1"/>
    </xf>
    <xf numFmtId="9" fontId="52" fillId="15" borderId="33" xfId="0" applyNumberFormat="1" applyFont="1" applyFill="1" applyBorder="1" applyAlignment="1">
      <alignment horizontal="center" vertical="center" wrapText="1"/>
    </xf>
    <xf numFmtId="0" fontId="52" fillId="15" borderId="31" xfId="0" applyFont="1" applyFill="1" applyBorder="1" applyAlignment="1">
      <alignment horizontal="center" vertical="center" wrapText="1"/>
    </xf>
    <xf numFmtId="0" fontId="33" fillId="21" borderId="28" xfId="0" applyFont="1" applyFill="1" applyBorder="1" applyAlignment="1">
      <alignment vertical="center"/>
    </xf>
    <xf numFmtId="0" fontId="33" fillId="21" borderId="38" xfId="0" applyFont="1" applyFill="1" applyBorder="1" applyAlignment="1">
      <alignment horizontal="center" vertical="center"/>
    </xf>
    <xf numFmtId="0" fontId="33" fillId="21" borderId="96" xfId="0" applyFont="1" applyFill="1" applyBorder="1" applyAlignment="1">
      <alignment horizontal="center" vertical="center"/>
    </xf>
    <xf numFmtId="0" fontId="33" fillId="21" borderId="19" xfId="0" applyFont="1" applyFill="1" applyBorder="1" applyAlignment="1">
      <alignment horizontal="center" vertical="center"/>
    </xf>
    <xf numFmtId="0" fontId="33" fillId="21" borderId="97" xfId="0" applyFont="1" applyFill="1" applyBorder="1" applyAlignment="1">
      <alignment horizontal="center" vertical="center"/>
    </xf>
    <xf numFmtId="0" fontId="33" fillId="21" borderId="39" xfId="0" applyFont="1" applyFill="1" applyBorder="1" applyAlignment="1">
      <alignment horizontal="center" vertical="center"/>
    </xf>
    <xf numFmtId="0" fontId="24" fillId="21" borderId="39" xfId="0" applyFont="1" applyFill="1" applyBorder="1" applyAlignment="1">
      <alignment horizontal="left" wrapText="1"/>
    </xf>
    <xf numFmtId="0" fontId="24" fillId="21" borderId="38" xfId="0" applyFont="1" applyFill="1" applyBorder="1" applyAlignment="1">
      <alignment horizontal="center"/>
    </xf>
    <xf numFmtId="0" fontId="35" fillId="21" borderId="39" xfId="0" applyFont="1" applyFill="1" applyBorder="1" applyAlignment="1">
      <alignment horizontal="right" vertical="center"/>
    </xf>
    <xf numFmtId="0" fontId="35" fillId="21" borderId="39" xfId="0" applyFont="1" applyFill="1" applyBorder="1" applyAlignment="1">
      <alignment horizontal="left" vertical="center"/>
    </xf>
    <xf numFmtId="0" fontId="174" fillId="21" borderId="39" xfId="0" applyFont="1" applyFill="1" applyBorder="1" applyAlignment="1">
      <alignment horizontal="center"/>
    </xf>
    <xf numFmtId="0" fontId="174" fillId="21" borderId="39" xfId="0" applyFont="1" applyFill="1" applyBorder="1" applyAlignment="1">
      <alignment horizontal="center" vertical="center"/>
    </xf>
    <xf numFmtId="0" fontId="35" fillId="21" borderId="39" xfId="0" applyFont="1" applyFill="1" applyBorder="1" applyAlignment="1">
      <alignment horizontal="right"/>
    </xf>
    <xf numFmtId="0" fontId="35" fillId="21" borderId="39" xfId="0" applyFont="1" applyFill="1" applyBorder="1" applyAlignment="1">
      <alignment horizontal="left"/>
    </xf>
    <xf numFmtId="0" fontId="0" fillId="5" borderId="0" xfId="0" applyFill="1"/>
    <xf numFmtId="0" fontId="33" fillId="21" borderId="31" xfId="0" applyFont="1" applyFill="1" applyBorder="1" applyAlignment="1">
      <alignment vertical="center"/>
    </xf>
    <xf numFmtId="0" fontId="33" fillId="21" borderId="17" xfId="0" applyFont="1" applyFill="1" applyBorder="1" applyAlignment="1">
      <alignment horizontal="center" vertical="center"/>
    </xf>
    <xf numFmtId="0" fontId="33" fillId="21" borderId="29" xfId="0" applyFont="1" applyFill="1" applyBorder="1" applyAlignment="1">
      <alignment horizontal="center" vertical="center"/>
    </xf>
    <xf numFmtId="0" fontId="33" fillId="21" borderId="94" xfId="0" applyFont="1" applyFill="1" applyBorder="1" applyAlignment="1">
      <alignment horizontal="center" vertical="center"/>
    </xf>
    <xf numFmtId="0" fontId="33" fillId="21" borderId="103" xfId="0" applyFont="1" applyFill="1" applyBorder="1" applyAlignment="1">
      <alignment horizontal="center" vertical="center"/>
    </xf>
    <xf numFmtId="0" fontId="33" fillId="21" borderId="95" xfId="0" applyFont="1" applyFill="1" applyBorder="1" applyAlignment="1">
      <alignment horizontal="center" vertical="center"/>
    </xf>
    <xf numFmtId="0" fontId="33" fillId="21" borderId="21" xfId="0" applyFont="1" applyFill="1" applyBorder="1" applyAlignment="1">
      <alignment horizontal="center" vertical="center"/>
    </xf>
    <xf numFmtId="0" fontId="24" fillId="21" borderId="0" xfId="0" applyFont="1" applyFill="1" applyAlignment="1">
      <alignment horizontal="left" wrapText="1"/>
    </xf>
    <xf numFmtId="0" fontId="24" fillId="21" borderId="0" xfId="0" applyFont="1" applyFill="1" applyAlignment="1">
      <alignment horizontal="center"/>
    </xf>
    <xf numFmtId="0" fontId="35" fillId="21" borderId="0" xfId="0" applyFont="1" applyFill="1" applyAlignment="1">
      <alignment horizontal="right" vertical="center"/>
    </xf>
    <xf numFmtId="0" fontId="35" fillId="21" borderId="0" xfId="0" applyFont="1" applyFill="1" applyAlignment="1">
      <alignment horizontal="left" vertical="center"/>
    </xf>
    <xf numFmtId="0" fontId="174" fillId="21" borderId="0" xfId="0" applyFont="1" applyFill="1" applyAlignment="1">
      <alignment horizontal="center"/>
    </xf>
    <xf numFmtId="0" fontId="174" fillId="21" borderId="0" xfId="0" applyFont="1" applyFill="1" applyAlignment="1">
      <alignment horizontal="center" vertical="center"/>
    </xf>
    <xf numFmtId="0" fontId="35" fillId="21" borderId="0" xfId="0" applyFont="1" applyFill="1" applyAlignment="1">
      <alignment horizontal="right"/>
    </xf>
    <xf numFmtId="0" fontId="35" fillId="21" borderId="0" xfId="0" applyFont="1" applyFill="1" applyAlignment="1">
      <alignment horizontal="left"/>
    </xf>
    <xf numFmtId="0" fontId="51" fillId="21" borderId="0" xfId="0" applyFont="1" applyFill="1"/>
    <xf numFmtId="0" fontId="51" fillId="21" borderId="45" xfId="0" applyFont="1" applyFill="1" applyBorder="1"/>
    <xf numFmtId="0" fontId="25" fillId="0" borderId="0" xfId="0" applyFont="1" applyAlignment="1">
      <alignment horizontal="left" wrapText="1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  <xf numFmtId="0" fontId="169" fillId="0" borderId="0" xfId="0" applyFont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31" fillId="22" borderId="10" xfId="0" applyFont="1" applyFill="1" applyBorder="1" applyAlignment="1">
      <alignment vertical="center"/>
    </xf>
    <xf numFmtId="0" fontId="31" fillId="22" borderId="11" xfId="0" applyFont="1" applyFill="1" applyBorder="1" applyAlignment="1">
      <alignment vertical="center"/>
    </xf>
    <xf numFmtId="0" fontId="31" fillId="22" borderId="15" xfId="0" applyFont="1" applyFill="1" applyBorder="1" applyAlignment="1">
      <alignment horizontal="left" vertical="center"/>
    </xf>
    <xf numFmtId="0" fontId="31" fillId="22" borderId="0" xfId="0" applyFont="1" applyFill="1" applyAlignment="1">
      <alignment horizontal="left" vertical="center"/>
    </xf>
    <xf numFmtId="0" fontId="34" fillId="19" borderId="47" xfId="0" applyFont="1" applyFill="1" applyBorder="1" applyAlignment="1">
      <alignment horizontal="center" vertical="center"/>
    </xf>
    <xf numFmtId="0" fontId="34" fillId="19" borderId="19" xfId="0" applyFont="1" applyFill="1" applyBorder="1" applyAlignment="1">
      <alignment horizontal="center" vertical="center"/>
    </xf>
    <xf numFmtId="0" fontId="34" fillId="19" borderId="46" xfId="0" applyFont="1" applyFill="1" applyBorder="1" applyAlignment="1">
      <alignment horizontal="center" vertical="center"/>
    </xf>
    <xf numFmtId="0" fontId="34" fillId="0" borderId="22" xfId="0" applyFont="1" applyBorder="1" applyAlignment="1">
      <alignment horizontal="center" vertical="center"/>
    </xf>
    <xf numFmtId="0" fontId="34" fillId="0" borderId="24" xfId="0" applyFont="1" applyBorder="1" applyAlignment="1">
      <alignment horizontal="center" vertical="center"/>
    </xf>
    <xf numFmtId="0" fontId="34" fillId="0" borderId="33" xfId="0" applyFont="1" applyBorder="1" applyAlignment="1">
      <alignment horizontal="center" vertical="center"/>
    </xf>
    <xf numFmtId="0" fontId="34" fillId="0" borderId="15" xfId="0" applyFont="1" applyBorder="1" applyAlignment="1">
      <alignment horizontal="left" vertical="center"/>
    </xf>
    <xf numFmtId="0" fontId="34" fillId="0" borderId="12" xfId="0" applyFont="1" applyBorder="1" applyAlignment="1">
      <alignment horizontal="left" vertical="center"/>
    </xf>
    <xf numFmtId="0" fontId="35" fillId="0" borderId="0" xfId="0" applyFont="1"/>
    <xf numFmtId="0" fontId="34" fillId="0" borderId="9" xfId="0" applyFont="1" applyBorder="1" applyAlignment="1">
      <alignment horizontal="left" vertical="center"/>
    </xf>
    <xf numFmtId="0" fontId="34" fillId="0" borderId="14" xfId="0" applyFont="1" applyBorder="1" applyAlignment="1">
      <alignment horizontal="left" vertical="center"/>
    </xf>
    <xf numFmtId="0" fontId="34" fillId="0" borderId="13" xfId="0" applyFont="1" applyBorder="1" applyAlignment="1">
      <alignment horizontal="left" vertical="center"/>
    </xf>
    <xf numFmtId="0" fontId="34" fillId="0" borderId="88" xfId="0" applyFont="1" applyBorder="1" applyAlignment="1">
      <alignment horizontal="center" vertical="center"/>
    </xf>
    <xf numFmtId="0" fontId="34" fillId="0" borderId="31" xfId="0" applyFont="1" applyBorder="1" applyAlignment="1">
      <alignment horizontal="center" vertical="center"/>
    </xf>
    <xf numFmtId="0" fontId="25" fillId="0" borderId="0" xfId="0" applyFont="1" applyAlignment="1">
      <alignment horizontal="left"/>
    </xf>
    <xf numFmtId="0" fontId="22" fillId="0" borderId="0" xfId="0" applyFont="1" applyAlignment="1">
      <alignment horizontal="center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0" fillId="0" borderId="0" xfId="0" quotePrefix="1" applyAlignment="1">
      <alignment horizontal="right" vertical="center" wrapText="1"/>
    </xf>
    <xf numFmtId="0" fontId="0" fillId="0" borderId="0" xfId="0" quotePrefix="1" applyAlignment="1">
      <alignment horizontal="left" vertical="center" wrapText="1"/>
    </xf>
    <xf numFmtId="0" fontId="169" fillId="0" borderId="0" xfId="0" quotePrefix="1" applyFont="1" applyAlignment="1">
      <alignment horizontal="center" vertical="center" wrapText="1"/>
    </xf>
    <xf numFmtId="0" fontId="2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4" xfId="0" applyBorder="1" applyAlignment="1">
      <alignment horizontal="left" vertical="center"/>
    </xf>
    <xf numFmtId="0" fontId="70" fillId="4" borderId="41" xfId="0" applyFont="1" applyFill="1" applyBorder="1" applyAlignment="1">
      <alignment vertical="center" wrapText="1"/>
    </xf>
    <xf numFmtId="0" fontId="18" fillId="4" borderId="39" xfId="0" applyFont="1" applyFill="1" applyBorder="1" applyAlignment="1">
      <alignment vertical="center" wrapText="1"/>
    </xf>
    <xf numFmtId="0" fontId="18" fillId="4" borderId="96" xfId="0" applyFont="1" applyFill="1" applyBorder="1" applyAlignment="1">
      <alignment vertical="center" wrapText="1"/>
    </xf>
    <xf numFmtId="0" fontId="18" fillId="4" borderId="19" xfId="0" applyFont="1" applyFill="1" applyBorder="1" applyAlignment="1">
      <alignment vertical="center" wrapText="1"/>
    </xf>
    <xf numFmtId="0" fontId="18" fillId="4" borderId="97" xfId="0" applyFont="1" applyFill="1" applyBorder="1" applyAlignment="1">
      <alignment horizontal="center" vertical="center" wrapText="1"/>
    </xf>
    <xf numFmtId="0" fontId="70" fillId="4" borderId="39" xfId="0" applyFont="1" applyFill="1" applyBorder="1" applyAlignment="1">
      <alignment horizontal="right" vertical="center" wrapText="1"/>
    </xf>
    <xf numFmtId="0" fontId="70" fillId="4" borderId="39" xfId="0" applyFont="1" applyFill="1" applyBorder="1" applyAlignment="1">
      <alignment horizontal="left" vertical="center" wrapText="1"/>
    </xf>
    <xf numFmtId="0" fontId="172" fillId="4" borderId="39" xfId="0" applyFont="1" applyFill="1" applyBorder="1" applyAlignment="1">
      <alignment horizontal="center" vertical="center" wrapText="1"/>
    </xf>
    <xf numFmtId="0" fontId="80" fillId="4" borderId="39" xfId="0" applyFont="1" applyFill="1" applyBorder="1" applyAlignment="1">
      <alignment horizontal="right" vertical="center" wrapText="1"/>
    </xf>
    <xf numFmtId="0" fontId="80" fillId="4" borderId="39" xfId="0" applyFont="1" applyFill="1" applyBorder="1" applyAlignment="1">
      <alignment horizontal="left" vertical="center" wrapText="1"/>
    </xf>
    <xf numFmtId="0" fontId="18" fillId="4" borderId="41" xfId="0" applyFont="1" applyFill="1" applyBorder="1" applyAlignment="1">
      <alignment vertical="center" wrapText="1"/>
    </xf>
    <xf numFmtId="0" fontId="18" fillId="4" borderId="40" xfId="0" applyFont="1" applyFill="1" applyBorder="1" applyAlignment="1">
      <alignment vertical="center" wrapText="1"/>
    </xf>
    <xf numFmtId="0" fontId="18" fillId="4" borderId="79" xfId="0" applyFont="1" applyFill="1" applyBorder="1" applyAlignment="1">
      <alignment vertical="center" wrapText="1"/>
    </xf>
    <xf numFmtId="0" fontId="18" fillId="4" borderId="0" xfId="0" applyFont="1" applyFill="1" applyAlignment="1">
      <alignment horizontal="center" vertical="center" wrapText="1"/>
    </xf>
    <xf numFmtId="0" fontId="18" fillId="4" borderId="21" xfId="0" applyFont="1" applyFill="1" applyBorder="1" applyAlignment="1">
      <alignment vertical="center" wrapText="1"/>
    </xf>
    <xf numFmtId="0" fontId="7" fillId="0" borderId="18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8" borderId="92" xfId="0" applyFont="1" applyFill="1" applyBorder="1" applyAlignment="1">
      <alignment horizontal="center" vertical="center" wrapText="1"/>
    </xf>
    <xf numFmtId="0" fontId="1" fillId="8" borderId="17" xfId="0" applyFont="1" applyFill="1" applyBorder="1" applyAlignment="1">
      <alignment horizontal="center" vertical="center" wrapText="1"/>
    </xf>
    <xf numFmtId="0" fontId="64" fillId="8" borderId="93" xfId="0" applyFont="1" applyFill="1" applyBorder="1" applyAlignment="1">
      <alignment horizontal="center" vertical="center" wrapText="1"/>
    </xf>
    <xf numFmtId="0" fontId="1" fillId="8" borderId="23" xfId="0" applyFont="1" applyFill="1" applyBorder="1" applyAlignment="1">
      <alignment horizontal="center" vertical="center" wrapText="1"/>
    </xf>
    <xf numFmtId="0" fontId="76" fillId="0" borderId="19" xfId="0" applyFont="1" applyBorder="1" applyAlignment="1">
      <alignment horizontal="left" vertical="center" wrapText="1"/>
    </xf>
    <xf numFmtId="0" fontId="1" fillId="12" borderId="19" xfId="0" applyFont="1" applyFill="1" applyBorder="1" applyAlignment="1">
      <alignment horizontal="right" vertical="center"/>
    </xf>
    <xf numFmtId="0" fontId="1" fillId="12" borderId="19" xfId="0" applyFont="1" applyFill="1" applyBorder="1" applyAlignment="1">
      <alignment horizontal="left" vertical="center"/>
    </xf>
    <xf numFmtId="0" fontId="169" fillId="0" borderId="19" xfId="0" applyFont="1" applyBorder="1" applyAlignment="1">
      <alignment horizontal="center" vertical="center"/>
    </xf>
    <xf numFmtId="0" fontId="76" fillId="12" borderId="19" xfId="0" applyFont="1" applyFill="1" applyBorder="1" applyAlignment="1">
      <alignment horizontal="right" vertical="center"/>
    </xf>
    <xf numFmtId="0" fontId="76" fillId="12" borderId="19" xfId="0" applyFont="1" applyFill="1" applyBorder="1" applyAlignment="1">
      <alignment horizontal="left" vertical="center"/>
    </xf>
    <xf numFmtId="0" fontId="169" fillId="0" borderId="38" xfId="0" applyFont="1" applyBorder="1" applyAlignment="1">
      <alignment horizontal="center" vertical="center"/>
    </xf>
    <xf numFmtId="0" fontId="145" fillId="32" borderId="53" xfId="0" applyFont="1" applyFill="1" applyBorder="1" applyAlignment="1">
      <alignment horizontal="center" vertical="center" wrapText="1"/>
    </xf>
    <xf numFmtId="9" fontId="76" fillId="32" borderId="17" xfId="1" applyFont="1" applyFill="1" applyBorder="1" applyAlignment="1" applyProtection="1">
      <alignment horizontal="center" vertical="center" wrapText="1"/>
    </xf>
    <xf numFmtId="0" fontId="145" fillId="32" borderId="19" xfId="0" applyFont="1" applyFill="1" applyBorder="1" applyAlignment="1">
      <alignment horizontal="center" vertical="center" wrapText="1"/>
    </xf>
    <xf numFmtId="9" fontId="76" fillId="32" borderId="34" xfId="1" applyFont="1" applyFill="1" applyBorder="1" applyAlignment="1" applyProtection="1">
      <alignment horizontal="center" vertical="center" wrapText="1"/>
    </xf>
    <xf numFmtId="9" fontId="76" fillId="32" borderId="79" xfId="1" applyFont="1" applyFill="1" applyBorder="1" applyAlignment="1" applyProtection="1">
      <alignment horizontal="center" vertical="center" wrapText="1"/>
    </xf>
    <xf numFmtId="0" fontId="76" fillId="20" borderId="47" xfId="0" applyFont="1" applyFill="1" applyBorder="1" applyAlignment="1">
      <alignment vertical="center"/>
    </xf>
    <xf numFmtId="0" fontId="76" fillId="20" borderId="53" xfId="0" applyFont="1" applyFill="1" applyBorder="1" applyAlignment="1">
      <alignment vertical="center"/>
    </xf>
    <xf numFmtId="0" fontId="76" fillId="20" borderId="40" xfId="0" applyFont="1" applyFill="1" applyBorder="1" applyAlignment="1">
      <alignment vertical="center"/>
    </xf>
    <xf numFmtId="0" fontId="1" fillId="0" borderId="17" xfId="0" applyFont="1" applyBorder="1" applyAlignment="1">
      <alignment horizontal="center" vertical="center" wrapText="1"/>
    </xf>
    <xf numFmtId="0" fontId="1" fillId="8" borderId="21" xfId="0" applyFont="1" applyFill="1" applyBorder="1" applyAlignment="1">
      <alignment horizontal="center" vertical="center" wrapText="1"/>
    </xf>
    <xf numFmtId="0" fontId="76" fillId="0" borderId="17" xfId="0" applyFont="1" applyBorder="1" applyAlignment="1">
      <alignment vertical="center" wrapText="1"/>
    </xf>
    <xf numFmtId="0" fontId="1" fillId="12" borderId="17" xfId="0" applyFont="1" applyFill="1" applyBorder="1" applyAlignment="1">
      <alignment horizontal="right" vertical="center"/>
    </xf>
    <xf numFmtId="0" fontId="1" fillId="12" borderId="17" xfId="0" applyFont="1" applyFill="1" applyBorder="1" applyAlignment="1">
      <alignment horizontal="left" vertical="center"/>
    </xf>
    <xf numFmtId="0" fontId="76" fillId="12" borderId="17" xfId="0" applyFont="1" applyFill="1" applyBorder="1" applyAlignment="1">
      <alignment horizontal="right" vertical="center"/>
    </xf>
    <xf numFmtId="0" fontId="76" fillId="12" borderId="17" xfId="0" applyFont="1" applyFill="1" applyBorder="1" applyAlignment="1">
      <alignment horizontal="left" vertical="center"/>
    </xf>
    <xf numFmtId="0" fontId="145" fillId="32" borderId="21" xfId="0" applyFont="1" applyFill="1" applyBorder="1" applyAlignment="1">
      <alignment horizontal="center" vertical="center" wrapText="1"/>
    </xf>
    <xf numFmtId="0" fontId="145" fillId="32" borderId="17" xfId="0" applyFont="1" applyFill="1" applyBorder="1" applyAlignment="1">
      <alignment horizontal="center" vertical="center" wrapText="1"/>
    </xf>
    <xf numFmtId="0" fontId="76" fillId="20" borderId="42" xfId="0" applyFont="1" applyFill="1" applyBorder="1" applyAlignment="1">
      <alignment vertical="center"/>
    </xf>
    <xf numFmtId="0" fontId="76" fillId="20" borderId="21" xfId="0" applyFont="1" applyFill="1" applyBorder="1" applyAlignment="1">
      <alignment vertical="center"/>
    </xf>
    <xf numFmtId="0" fontId="76" fillId="20" borderId="59" xfId="0" applyFont="1" applyFill="1" applyBorder="1" applyAlignment="1">
      <alignment vertical="center"/>
    </xf>
    <xf numFmtId="0" fontId="1" fillId="0" borderId="18" xfId="0" applyFont="1" applyBorder="1" applyAlignment="1">
      <alignment horizontal="center" vertical="center" wrapText="1"/>
    </xf>
    <xf numFmtId="0" fontId="1" fillId="8" borderId="18" xfId="0" applyFont="1" applyFill="1" applyBorder="1" applyAlignment="1">
      <alignment horizontal="center" vertical="center" wrapText="1"/>
    </xf>
    <xf numFmtId="1" fontId="187" fillId="8" borderId="45" xfId="0" applyNumberFormat="1" applyFont="1" applyFill="1" applyBorder="1" applyAlignment="1">
      <alignment horizontal="center" vertical="center"/>
    </xf>
    <xf numFmtId="0" fontId="1" fillId="8" borderId="112" xfId="0" applyFont="1" applyFill="1" applyBorder="1" applyAlignment="1">
      <alignment horizontal="center" vertical="center" wrapText="1"/>
    </xf>
    <xf numFmtId="0" fontId="64" fillId="8" borderId="111" xfId="0" applyFont="1" applyFill="1" applyBorder="1" applyAlignment="1">
      <alignment horizontal="center" vertical="center" wrapText="1"/>
    </xf>
    <xf numFmtId="0" fontId="1" fillId="8" borderId="20" xfId="0" applyFont="1" applyFill="1" applyBorder="1" applyAlignment="1">
      <alignment horizontal="center" vertical="center" wrapText="1"/>
    </xf>
    <xf numFmtId="0" fontId="76" fillId="0" borderId="18" xfId="0" applyFont="1" applyBorder="1" applyAlignment="1">
      <alignment horizontal="left" vertical="center" wrapText="1"/>
    </xf>
    <xf numFmtId="0" fontId="1" fillId="12" borderId="18" xfId="0" applyFont="1" applyFill="1" applyBorder="1" applyAlignment="1">
      <alignment horizontal="right" vertical="center"/>
    </xf>
    <xf numFmtId="0" fontId="1" fillId="12" borderId="18" xfId="0" applyFont="1" applyFill="1" applyBorder="1" applyAlignment="1">
      <alignment horizontal="left" vertical="center"/>
    </xf>
    <xf numFmtId="0" fontId="76" fillId="12" borderId="18" xfId="0" applyFont="1" applyFill="1" applyBorder="1" applyAlignment="1">
      <alignment horizontal="right" vertical="center"/>
    </xf>
    <xf numFmtId="0" fontId="76" fillId="12" borderId="18" xfId="0" applyFont="1" applyFill="1" applyBorder="1" applyAlignment="1">
      <alignment horizontal="left" vertical="center"/>
    </xf>
    <xf numFmtId="0" fontId="169" fillId="0" borderId="44" xfId="0" applyFont="1" applyBorder="1" applyAlignment="1">
      <alignment horizontal="center" vertical="center"/>
    </xf>
    <xf numFmtId="0" fontId="145" fillId="32" borderId="20" xfId="0" applyFont="1" applyFill="1" applyBorder="1" applyAlignment="1">
      <alignment horizontal="center" vertical="center"/>
    </xf>
    <xf numFmtId="9" fontId="76" fillId="32" borderId="18" xfId="1" applyFont="1" applyFill="1" applyBorder="1" applyAlignment="1" applyProtection="1">
      <alignment horizontal="center" vertical="center" wrapText="1"/>
    </xf>
    <xf numFmtId="0" fontId="145" fillId="32" borderId="18" xfId="0" applyFont="1" applyFill="1" applyBorder="1" applyAlignment="1">
      <alignment horizontal="center" vertical="center" wrapText="1"/>
    </xf>
    <xf numFmtId="9" fontId="76" fillId="32" borderId="32" xfId="1" applyFont="1" applyFill="1" applyBorder="1" applyAlignment="1" applyProtection="1">
      <alignment horizontal="center" vertical="center" wrapText="1"/>
    </xf>
    <xf numFmtId="9" fontId="76" fillId="32" borderId="7" xfId="1" applyFont="1" applyFill="1" applyBorder="1" applyAlignment="1" applyProtection="1">
      <alignment horizontal="center" vertical="center" wrapText="1"/>
    </xf>
    <xf numFmtId="0" fontId="76" fillId="20" borderId="27" xfId="0" applyFont="1" applyFill="1" applyBorder="1" applyAlignment="1">
      <alignment vertical="center"/>
    </xf>
    <xf numFmtId="0" fontId="76" fillId="20" borderId="20" xfId="0" applyFont="1" applyFill="1" applyBorder="1" applyAlignment="1">
      <alignment vertical="center"/>
    </xf>
    <xf numFmtId="0" fontId="76" fillId="20" borderId="16" xfId="0" applyFont="1" applyFill="1" applyBorder="1" applyAlignment="1">
      <alignment vertical="center"/>
    </xf>
    <xf numFmtId="0" fontId="16" fillId="0" borderId="20" xfId="0" applyFont="1" applyBorder="1" applyAlignment="1">
      <alignment horizontal="center" vertical="center"/>
    </xf>
    <xf numFmtId="1" fontId="16" fillId="0" borderId="45" xfId="0" applyNumberFormat="1" applyFont="1" applyBorder="1" applyAlignment="1">
      <alignment horizontal="center" vertical="center"/>
    </xf>
    <xf numFmtId="0" fontId="16" fillId="0" borderId="18" xfId="0" applyFont="1" applyBorder="1" applyAlignment="1">
      <alignment horizontal="center" vertical="center"/>
    </xf>
    <xf numFmtId="1" fontId="187" fillId="8" borderId="17" xfId="0" applyNumberFormat="1" applyFont="1" applyFill="1" applyBorder="1" applyAlignment="1">
      <alignment horizontal="center" vertical="center"/>
    </xf>
    <xf numFmtId="0" fontId="64" fillId="8" borderId="17" xfId="0" applyFont="1" applyFill="1" applyBorder="1" applyAlignment="1">
      <alignment horizontal="center" vertical="center" wrapText="1"/>
    </xf>
    <xf numFmtId="0" fontId="76" fillId="0" borderId="17" xfId="0" applyFont="1" applyBorder="1" applyAlignment="1">
      <alignment horizontal="left" vertical="center" wrapText="1"/>
    </xf>
    <xf numFmtId="0" fontId="145" fillId="32" borderId="21" xfId="0" applyFont="1" applyFill="1" applyBorder="1" applyAlignment="1">
      <alignment horizontal="center" vertical="center"/>
    </xf>
    <xf numFmtId="0" fontId="76" fillId="20" borderId="17" xfId="0" applyFont="1" applyFill="1" applyBorder="1" applyAlignment="1">
      <alignment vertical="center"/>
    </xf>
    <xf numFmtId="1" fontId="16" fillId="0" borderId="17" xfId="0" applyNumberFormat="1" applyFont="1" applyBorder="1" applyAlignment="1">
      <alignment horizontal="center" vertical="center"/>
    </xf>
    <xf numFmtId="0" fontId="0" fillId="0" borderId="17" xfId="0" applyBorder="1"/>
    <xf numFmtId="0" fontId="8" fillId="3" borderId="19" xfId="0" applyFont="1" applyFill="1" applyBorder="1" applyAlignment="1">
      <alignment horizontal="left" vertical="center" wrapText="1"/>
    </xf>
    <xf numFmtId="0" fontId="32" fillId="3" borderId="19" xfId="0" applyFont="1" applyFill="1" applyBorder="1" applyAlignment="1">
      <alignment horizontal="center" vertical="center" wrapText="1"/>
    </xf>
    <xf numFmtId="1" fontId="32" fillId="3" borderId="38" xfId="0" applyNumberFormat="1" applyFont="1" applyFill="1" applyBorder="1" applyAlignment="1">
      <alignment horizontal="center" vertical="center" wrapText="1"/>
    </xf>
    <xf numFmtId="0" fontId="32" fillId="3" borderId="96" xfId="0" applyFont="1" applyFill="1" applyBorder="1" applyAlignment="1">
      <alignment horizontal="center" vertical="center" wrapText="1"/>
    </xf>
    <xf numFmtId="0" fontId="32" fillId="3" borderId="97" xfId="0" applyFont="1" applyFill="1" applyBorder="1" applyAlignment="1">
      <alignment horizontal="center" vertical="center" wrapText="1"/>
    </xf>
    <xf numFmtId="0" fontId="32" fillId="3" borderId="53" xfId="0" applyFont="1" applyFill="1" applyBorder="1" applyAlignment="1">
      <alignment horizontal="center" vertical="center" wrapText="1"/>
    </xf>
    <xf numFmtId="0" fontId="0" fillId="3" borderId="38" xfId="0" applyFill="1" applyBorder="1" applyAlignment="1">
      <alignment horizontal="left" vertical="center"/>
    </xf>
    <xf numFmtId="0" fontId="0" fillId="3" borderId="39" xfId="0" applyFill="1" applyBorder="1" applyAlignment="1">
      <alignment horizontal="left" vertical="center"/>
    </xf>
    <xf numFmtId="0" fontId="86" fillId="3" borderId="39" xfId="0" applyFont="1" applyFill="1" applyBorder="1" applyAlignment="1">
      <alignment horizontal="right" vertical="center"/>
    </xf>
    <xf numFmtId="0" fontId="86" fillId="3" borderId="39" xfId="0" applyFont="1" applyFill="1" applyBorder="1" applyAlignment="1">
      <alignment horizontal="left" vertical="center"/>
    </xf>
    <xf numFmtId="0" fontId="170" fillId="3" borderId="19" xfId="0" applyFont="1" applyFill="1" applyBorder="1" applyAlignment="1">
      <alignment horizontal="center" vertical="center"/>
    </xf>
    <xf numFmtId="0" fontId="32" fillId="3" borderId="19" xfId="0" applyFont="1" applyFill="1" applyBorder="1" applyAlignment="1">
      <alignment horizontal="right" vertical="center"/>
    </xf>
    <xf numFmtId="0" fontId="32" fillId="3" borderId="39" xfId="0" applyFont="1" applyFill="1" applyBorder="1" applyAlignment="1">
      <alignment horizontal="left" vertical="center"/>
    </xf>
    <xf numFmtId="0" fontId="169" fillId="3" borderId="39" xfId="0" applyFont="1" applyFill="1" applyBorder="1" applyAlignment="1">
      <alignment horizontal="center" vertical="center"/>
    </xf>
    <xf numFmtId="0" fontId="50" fillId="3" borderId="39" xfId="0" applyFont="1" applyFill="1" applyBorder="1" applyAlignment="1">
      <alignment horizontal="right" vertical="center"/>
    </xf>
    <xf numFmtId="0" fontId="50" fillId="3" borderId="39" xfId="0" applyFont="1" applyFill="1" applyBorder="1" applyAlignment="1">
      <alignment horizontal="left" vertical="center"/>
    </xf>
    <xf numFmtId="0" fontId="171" fillId="3" borderId="39" xfId="0" applyFont="1" applyFill="1" applyBorder="1" applyAlignment="1">
      <alignment horizontal="center" vertical="center"/>
    </xf>
    <xf numFmtId="0" fontId="28" fillId="3" borderId="39" xfId="0" applyFont="1" applyFill="1" applyBorder="1" applyAlignment="1">
      <alignment horizontal="right" vertical="center" wrapText="1"/>
    </xf>
    <xf numFmtId="0" fontId="28" fillId="3" borderId="39" xfId="0" applyFont="1" applyFill="1" applyBorder="1" applyAlignment="1">
      <alignment horizontal="left" vertical="center" wrapText="1"/>
    </xf>
    <xf numFmtId="0" fontId="171" fillId="3" borderId="17" xfId="0" applyFont="1" applyFill="1" applyBorder="1" applyAlignment="1">
      <alignment horizontal="center" vertical="center"/>
    </xf>
    <xf numFmtId="0" fontId="148" fillId="3" borderId="53" xfId="0" applyFont="1" applyFill="1" applyBorder="1" applyAlignment="1">
      <alignment horizontal="center" vertical="center"/>
    </xf>
    <xf numFmtId="0" fontId="73" fillId="3" borderId="19" xfId="0" applyFont="1" applyFill="1" applyBorder="1" applyAlignment="1">
      <alignment horizontal="center" vertical="center"/>
    </xf>
    <xf numFmtId="0" fontId="148" fillId="3" borderId="19" xfId="0" applyFont="1" applyFill="1" applyBorder="1" applyAlignment="1">
      <alignment horizontal="center" vertical="center"/>
    </xf>
    <xf numFmtId="0" fontId="73" fillId="3" borderId="46" xfId="0" applyFont="1" applyFill="1" applyBorder="1" applyAlignment="1">
      <alignment horizontal="center" vertical="center"/>
    </xf>
    <xf numFmtId="9" fontId="32" fillId="3" borderId="79" xfId="1" applyFont="1" applyFill="1" applyBorder="1" applyAlignment="1" applyProtection="1">
      <alignment horizontal="center" vertical="center" wrapText="1"/>
    </xf>
    <xf numFmtId="1" fontId="73" fillId="3" borderId="47" xfId="0" applyNumberFormat="1" applyFont="1" applyFill="1" applyBorder="1" applyAlignment="1">
      <alignment horizontal="center" vertical="center"/>
    </xf>
    <xf numFmtId="1" fontId="32" fillId="3" borderId="19" xfId="0" applyNumberFormat="1" applyFont="1" applyFill="1" applyBorder="1" applyAlignment="1">
      <alignment horizontal="center" vertical="center" wrapText="1"/>
    </xf>
    <xf numFmtId="1" fontId="32" fillId="3" borderId="46" xfId="0" applyNumberFormat="1" applyFont="1" applyFill="1" applyBorder="1" applyAlignment="1">
      <alignment horizontal="center" vertical="center" wrapText="1"/>
    </xf>
    <xf numFmtId="1" fontId="73" fillId="3" borderId="46" xfId="0" applyNumberFormat="1" applyFont="1" applyFill="1" applyBorder="1" applyAlignment="1">
      <alignment horizontal="center" vertical="center" wrapText="1"/>
    </xf>
    <xf numFmtId="2" fontId="10" fillId="3" borderId="53" xfId="0" applyNumberFormat="1" applyFont="1" applyFill="1" applyBorder="1" applyAlignment="1">
      <alignment horizontal="center" vertical="center" wrapText="1"/>
    </xf>
    <xf numFmtId="2" fontId="10" fillId="3" borderId="19" xfId="0" applyNumberFormat="1" applyFont="1" applyFill="1" applyBorder="1" applyAlignment="1">
      <alignment horizontal="center" vertical="center" wrapText="1"/>
    </xf>
    <xf numFmtId="8" fontId="1" fillId="12" borderId="19" xfId="0" applyNumberFormat="1" applyFont="1" applyFill="1" applyBorder="1" applyAlignment="1">
      <alignment horizontal="right" vertical="center"/>
    </xf>
    <xf numFmtId="8" fontId="1" fillId="12" borderId="19" xfId="0" applyNumberFormat="1" applyFont="1" applyFill="1" applyBorder="1" applyAlignment="1">
      <alignment horizontal="left" vertical="center"/>
    </xf>
    <xf numFmtId="0" fontId="76" fillId="20" borderId="19" xfId="0" applyFont="1" applyFill="1" applyBorder="1" applyAlignment="1">
      <alignment vertical="center"/>
    </xf>
    <xf numFmtId="0" fontId="76" fillId="20" borderId="46" xfId="0" applyFont="1" applyFill="1" applyBorder="1" applyAlignment="1">
      <alignment vertical="center"/>
    </xf>
    <xf numFmtId="0" fontId="7" fillId="0" borderId="17" xfId="0" applyFont="1" applyBorder="1" applyAlignment="1">
      <alignment horizontal="left" vertical="center" wrapText="1"/>
    </xf>
    <xf numFmtId="9" fontId="76" fillId="32" borderId="17" xfId="1" applyFont="1" applyFill="1" applyBorder="1" applyAlignment="1" applyProtection="1">
      <alignment horizontal="center" vertical="center"/>
    </xf>
    <xf numFmtId="0" fontId="76" fillId="20" borderId="34" xfId="0" applyFont="1" applyFill="1" applyBorder="1" applyAlignment="1">
      <alignment vertical="center"/>
    </xf>
    <xf numFmtId="0" fontId="7" fillId="0" borderId="18" xfId="0" applyFont="1" applyBorder="1" applyAlignment="1">
      <alignment horizontal="left" vertical="center" wrapText="1"/>
    </xf>
    <xf numFmtId="0" fontId="1" fillId="44" borderId="18" xfId="0" applyFont="1" applyFill="1" applyBorder="1" applyAlignment="1">
      <alignment horizontal="center" vertical="center" wrapText="1"/>
    </xf>
    <xf numFmtId="0" fontId="103" fillId="44" borderId="18" xfId="0" applyFont="1" applyFill="1" applyBorder="1" applyAlignment="1">
      <alignment vertical="center" wrapText="1"/>
    </xf>
    <xf numFmtId="0" fontId="76" fillId="0" borderId="18" xfId="0" applyFont="1" applyBorder="1" applyAlignment="1">
      <alignment vertical="center" wrapText="1"/>
    </xf>
    <xf numFmtId="0" fontId="1" fillId="12" borderId="18" xfId="0" applyFont="1" applyFill="1" applyBorder="1" applyAlignment="1">
      <alignment horizontal="right" vertical="center" wrapText="1"/>
    </xf>
    <xf numFmtId="9" fontId="76" fillId="32" borderId="18" xfId="1" applyFont="1" applyFill="1" applyBorder="1" applyAlignment="1" applyProtection="1">
      <alignment horizontal="center" vertical="center"/>
    </xf>
    <xf numFmtId="0" fontId="76" fillId="20" borderId="18" xfId="0" applyFont="1" applyFill="1" applyBorder="1" applyAlignment="1">
      <alignment vertical="center"/>
    </xf>
    <xf numFmtId="0" fontId="76" fillId="20" borderId="32" xfId="0" applyFont="1" applyFill="1" applyBorder="1" applyAlignment="1">
      <alignment vertical="center"/>
    </xf>
    <xf numFmtId="0" fontId="8" fillId="3" borderId="17" xfId="0" applyFont="1" applyFill="1" applyBorder="1" applyAlignment="1">
      <alignment horizontal="left" vertical="center" wrapText="1"/>
    </xf>
    <xf numFmtId="0" fontId="32" fillId="3" borderId="17" xfId="0" applyFont="1" applyFill="1" applyBorder="1" applyAlignment="1">
      <alignment horizontal="center" vertical="center" wrapText="1"/>
    </xf>
    <xf numFmtId="0" fontId="32" fillId="3" borderId="29" xfId="0" applyFont="1" applyFill="1" applyBorder="1" applyAlignment="1">
      <alignment horizontal="center" vertical="center" wrapText="1"/>
    </xf>
    <xf numFmtId="0" fontId="32" fillId="3" borderId="92" xfId="0" applyFont="1" applyFill="1" applyBorder="1" applyAlignment="1">
      <alignment horizontal="center" vertical="center" wrapText="1"/>
    </xf>
    <xf numFmtId="0" fontId="32" fillId="3" borderId="93" xfId="0" applyFont="1" applyFill="1" applyBorder="1" applyAlignment="1">
      <alignment horizontal="center" vertical="center" wrapText="1"/>
    </xf>
    <xf numFmtId="0" fontId="32" fillId="3" borderId="21" xfId="0" applyFont="1" applyFill="1" applyBorder="1" applyAlignment="1">
      <alignment horizontal="center" vertical="center" wrapText="1"/>
    </xf>
    <xf numFmtId="0" fontId="86" fillId="3" borderId="43" xfId="0" applyFont="1" applyFill="1" applyBorder="1" applyAlignment="1">
      <alignment horizontal="right" vertical="center"/>
    </xf>
    <xf numFmtId="0" fontId="86" fillId="3" borderId="43" xfId="0" applyFont="1" applyFill="1" applyBorder="1" applyAlignment="1">
      <alignment horizontal="left" vertical="center"/>
    </xf>
    <xf numFmtId="0" fontId="170" fillId="3" borderId="17" xfId="0" applyFont="1" applyFill="1" applyBorder="1" applyAlignment="1">
      <alignment horizontal="center" vertical="center"/>
    </xf>
    <xf numFmtId="0" fontId="32" fillId="3" borderId="17" xfId="0" applyFont="1" applyFill="1" applyBorder="1" applyAlignment="1">
      <alignment horizontal="right" vertical="center"/>
    </xf>
    <xf numFmtId="0" fontId="32" fillId="3" borderId="43" xfId="0" applyFont="1" applyFill="1" applyBorder="1" applyAlignment="1">
      <alignment horizontal="left" vertical="center"/>
    </xf>
    <xf numFmtId="0" fontId="50" fillId="3" borderId="43" xfId="0" applyFont="1" applyFill="1" applyBorder="1" applyAlignment="1">
      <alignment horizontal="right" vertical="center"/>
    </xf>
    <xf numFmtId="0" fontId="50" fillId="3" borderId="43" xfId="0" applyFont="1" applyFill="1" applyBorder="1" applyAlignment="1">
      <alignment horizontal="left" vertical="center"/>
    </xf>
    <xf numFmtId="0" fontId="28" fillId="3" borderId="43" xfId="0" applyFont="1" applyFill="1" applyBorder="1" applyAlignment="1">
      <alignment horizontal="right" vertical="center" wrapText="1"/>
    </xf>
    <xf numFmtId="0" fontId="28" fillId="3" borderId="43" xfId="0" applyFont="1" applyFill="1" applyBorder="1" applyAlignment="1">
      <alignment horizontal="left" vertical="center" wrapText="1"/>
    </xf>
    <xf numFmtId="0" fontId="148" fillId="3" borderId="21" xfId="0" applyFont="1" applyFill="1" applyBorder="1" applyAlignment="1">
      <alignment horizontal="center" vertical="center"/>
    </xf>
    <xf numFmtId="0" fontId="73" fillId="3" borderId="17" xfId="0" applyFont="1" applyFill="1" applyBorder="1" applyAlignment="1">
      <alignment horizontal="center" vertical="center"/>
    </xf>
    <xf numFmtId="0" fontId="148" fillId="3" borderId="17" xfId="0" applyFont="1" applyFill="1" applyBorder="1" applyAlignment="1">
      <alignment horizontal="center" vertical="center"/>
    </xf>
    <xf numFmtId="0" fontId="73" fillId="3" borderId="34" xfId="0" applyFont="1" applyFill="1" applyBorder="1" applyAlignment="1">
      <alignment horizontal="center" vertical="center"/>
    </xf>
    <xf numFmtId="9" fontId="32" fillId="3" borderId="87" xfId="1" applyFont="1" applyFill="1" applyBorder="1" applyAlignment="1" applyProtection="1">
      <alignment horizontal="center" vertical="center" wrapText="1"/>
    </xf>
    <xf numFmtId="0" fontId="73" fillId="3" borderId="42" xfId="0" applyFont="1" applyFill="1" applyBorder="1" applyAlignment="1">
      <alignment horizontal="center" vertical="center"/>
    </xf>
    <xf numFmtId="2" fontId="32" fillId="3" borderId="17" xfId="0" applyNumberFormat="1" applyFont="1" applyFill="1" applyBorder="1" applyAlignment="1">
      <alignment horizontal="center" vertical="center" wrapText="1"/>
    </xf>
    <xf numFmtId="2" fontId="32" fillId="3" borderId="34" xfId="0" applyNumberFormat="1" applyFont="1" applyFill="1" applyBorder="1" applyAlignment="1">
      <alignment horizontal="center" vertical="center" wrapText="1"/>
    </xf>
    <xf numFmtId="165" fontId="32" fillId="3" borderId="17" xfId="0" applyNumberFormat="1" applyFont="1" applyFill="1" applyBorder="1" applyAlignment="1">
      <alignment horizontal="center" vertical="center" wrapText="1"/>
    </xf>
    <xf numFmtId="1" fontId="73" fillId="3" borderId="34" xfId="0" applyNumberFormat="1" applyFont="1" applyFill="1" applyBorder="1" applyAlignment="1">
      <alignment horizontal="center" vertical="center" wrapText="1"/>
    </xf>
    <xf numFmtId="2" fontId="10" fillId="3" borderId="21" xfId="0" applyNumberFormat="1" applyFont="1" applyFill="1" applyBorder="1" applyAlignment="1">
      <alignment horizontal="center" vertical="center" wrapText="1"/>
    </xf>
    <xf numFmtId="2" fontId="10" fillId="3" borderId="17" xfId="0" applyNumberFormat="1" applyFont="1" applyFill="1" applyBorder="1" applyAlignment="1">
      <alignment horizontal="center" vertical="center" wrapText="1"/>
    </xf>
    <xf numFmtId="0" fontId="1" fillId="0" borderId="17" xfId="0" applyFont="1" applyBorder="1" applyAlignment="1">
      <alignment horizontal="left" vertical="center" wrapText="1"/>
    </xf>
    <xf numFmtId="0" fontId="145" fillId="0" borderId="17" xfId="0" applyFont="1" applyBorder="1" applyAlignment="1">
      <alignment horizontal="center" vertical="center" wrapText="1"/>
    </xf>
    <xf numFmtId="0" fontId="1" fillId="8" borderId="93" xfId="0" applyFont="1" applyFill="1" applyBorder="1" applyAlignment="1">
      <alignment horizontal="center" vertical="center" wrapText="1"/>
    </xf>
    <xf numFmtId="0" fontId="169" fillId="6" borderId="17" xfId="0" applyFont="1" applyFill="1" applyBorder="1" applyAlignment="1">
      <alignment horizontal="center" vertical="center"/>
    </xf>
    <xf numFmtId="0" fontId="171" fillId="0" borderId="19" xfId="0" applyFont="1" applyBorder="1" applyAlignment="1">
      <alignment horizontal="center" vertical="center"/>
    </xf>
    <xf numFmtId="0" fontId="169" fillId="6" borderId="29" xfId="0" applyFont="1" applyFill="1" applyBorder="1" applyAlignment="1">
      <alignment horizontal="center" vertical="center"/>
    </xf>
    <xf numFmtId="0" fontId="70" fillId="12" borderId="17" xfId="0" applyFont="1" applyFill="1" applyBorder="1" applyAlignment="1">
      <alignment horizontal="right" vertical="center"/>
    </xf>
    <xf numFmtId="0" fontId="70" fillId="12" borderId="17" xfId="0" applyFont="1" applyFill="1" applyBorder="1" applyAlignment="1">
      <alignment horizontal="left" vertical="center"/>
    </xf>
    <xf numFmtId="0" fontId="172" fillId="0" borderId="17" xfId="0" applyFont="1" applyBorder="1" applyAlignment="1">
      <alignment horizontal="center" vertical="center"/>
    </xf>
    <xf numFmtId="0" fontId="79" fillId="12" borderId="17" xfId="0" applyFont="1" applyFill="1" applyBorder="1" applyAlignment="1">
      <alignment horizontal="right" vertical="center"/>
    </xf>
    <xf numFmtId="0" fontId="79" fillId="12" borderId="17" xfId="0" applyFont="1" applyFill="1" applyBorder="1" applyAlignment="1">
      <alignment horizontal="left" vertical="center"/>
    </xf>
    <xf numFmtId="0" fontId="169" fillId="0" borderId="17" xfId="0" applyFont="1" applyBorder="1" applyAlignment="1">
      <alignment horizontal="center" vertical="center" wrapText="1"/>
    </xf>
    <xf numFmtId="0" fontId="1" fillId="12" borderId="17" xfId="0" applyFont="1" applyFill="1" applyBorder="1" applyAlignment="1">
      <alignment horizontal="right" vertical="center" wrapText="1"/>
    </xf>
    <xf numFmtId="0" fontId="1" fillId="12" borderId="18" xfId="0" applyFont="1" applyFill="1" applyBorder="1" applyAlignment="1">
      <alignment horizontal="left" vertical="center" wrapText="1"/>
    </xf>
    <xf numFmtId="0" fontId="76" fillId="12" borderId="17" xfId="0" applyFont="1" applyFill="1" applyBorder="1" applyAlignment="1">
      <alignment horizontal="right" vertical="center" wrapText="1"/>
    </xf>
    <xf numFmtId="0" fontId="76" fillId="12" borderId="17" xfId="0" applyFont="1" applyFill="1" applyBorder="1" applyAlignment="1">
      <alignment horizontal="left" vertical="center" wrapText="1"/>
    </xf>
    <xf numFmtId="0" fontId="169" fillId="0" borderId="29" xfId="0" applyFont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right" vertical="center"/>
    </xf>
    <xf numFmtId="0" fontId="6" fillId="3" borderId="43" xfId="0" applyFont="1" applyFill="1" applyBorder="1" applyAlignment="1">
      <alignment horizontal="left" vertical="center"/>
    </xf>
    <xf numFmtId="1" fontId="73" fillId="3" borderId="42" xfId="0" applyNumberFormat="1" applyFont="1" applyFill="1" applyBorder="1" applyAlignment="1">
      <alignment horizontal="center" vertical="center"/>
    </xf>
    <xf numFmtId="1" fontId="32" fillId="3" borderId="17" xfId="0" applyNumberFormat="1" applyFont="1" applyFill="1" applyBorder="1" applyAlignment="1">
      <alignment horizontal="center" vertical="center" wrapText="1"/>
    </xf>
    <xf numFmtId="1" fontId="32" fillId="3" borderId="34" xfId="0" applyNumberFormat="1" applyFont="1" applyFill="1" applyBorder="1" applyAlignment="1">
      <alignment horizontal="center" vertical="center" wrapText="1"/>
    </xf>
    <xf numFmtId="0" fontId="145" fillId="0" borderId="92" xfId="0" applyFont="1" applyBorder="1" applyAlignment="1">
      <alignment horizontal="center" vertical="center" wrapText="1"/>
    </xf>
    <xf numFmtId="0" fontId="76" fillId="20" borderId="42" xfId="0" applyFont="1" applyFill="1" applyBorder="1" applyAlignment="1">
      <alignment horizontal="center" vertical="center"/>
    </xf>
    <xf numFmtId="0" fontId="76" fillId="20" borderId="17" xfId="0" applyFont="1" applyFill="1" applyBorder="1" applyAlignment="1">
      <alignment horizontal="center" vertical="center"/>
    </xf>
    <xf numFmtId="0" fontId="76" fillId="20" borderId="34" xfId="0" applyFont="1" applyFill="1" applyBorder="1" applyAlignment="1">
      <alignment horizontal="center" vertical="center"/>
    </xf>
    <xf numFmtId="0" fontId="70" fillId="4" borderId="41" xfId="0" applyFont="1" applyFill="1" applyBorder="1" applyAlignment="1">
      <alignment horizontal="left" vertical="center" wrapText="1"/>
    </xf>
    <xf numFmtId="0" fontId="70" fillId="4" borderId="39" xfId="0" applyFont="1" applyFill="1" applyBorder="1" applyAlignment="1">
      <alignment vertical="center" wrapText="1"/>
    </xf>
    <xf numFmtId="0" fontId="70" fillId="4" borderId="92" xfId="0" applyFont="1" applyFill="1" applyBorder="1" applyAlignment="1">
      <alignment vertical="center" wrapText="1"/>
    </xf>
    <xf numFmtId="0" fontId="70" fillId="4" borderId="17" xfId="0" applyFont="1" applyFill="1" applyBorder="1" applyAlignment="1">
      <alignment vertical="center" wrapText="1"/>
    </xf>
    <xf numFmtId="0" fontId="18" fillId="4" borderId="93" xfId="0" applyFont="1" applyFill="1" applyBorder="1" applyAlignment="1">
      <alignment horizontal="center" vertical="center" wrapText="1"/>
    </xf>
    <xf numFmtId="0" fontId="80" fillId="4" borderId="39" xfId="0" applyFont="1" applyFill="1" applyBorder="1" applyAlignment="1">
      <alignment vertical="center" wrapText="1"/>
    </xf>
    <xf numFmtId="0" fontId="172" fillId="4" borderId="17" xfId="0" applyFont="1" applyFill="1" applyBorder="1" applyAlignment="1">
      <alignment horizontal="center" vertical="center" wrapText="1"/>
    </xf>
    <xf numFmtId="0" fontId="145" fillId="4" borderId="39" xfId="0" applyFont="1" applyFill="1" applyBorder="1" applyAlignment="1">
      <alignment horizontal="center" vertical="center" wrapText="1"/>
    </xf>
    <xf numFmtId="0" fontId="70" fillId="4" borderId="39" xfId="0" applyFont="1" applyFill="1" applyBorder="1" applyAlignment="1">
      <alignment horizontal="center" vertical="center" wrapText="1"/>
    </xf>
    <xf numFmtId="0" fontId="70" fillId="4" borderId="40" xfId="0" applyFont="1" applyFill="1" applyBorder="1" applyAlignment="1">
      <alignment horizontal="center" vertical="center" wrapText="1"/>
    </xf>
    <xf numFmtId="0" fontId="70" fillId="4" borderId="79" xfId="0" applyFont="1" applyFill="1" applyBorder="1" applyAlignment="1">
      <alignment horizontal="center" vertical="center" wrapText="1"/>
    </xf>
    <xf numFmtId="0" fontId="70" fillId="4" borderId="41" xfId="0" applyFont="1" applyFill="1" applyBorder="1" applyAlignment="1">
      <alignment horizontal="center" vertical="center" wrapText="1"/>
    </xf>
    <xf numFmtId="0" fontId="1" fillId="8" borderId="19" xfId="0" applyFont="1" applyFill="1" applyBorder="1" applyAlignment="1">
      <alignment horizontal="center" vertical="center" wrapText="1"/>
    </xf>
    <xf numFmtId="0" fontId="1" fillId="8" borderId="53" xfId="0" applyFont="1" applyFill="1" applyBorder="1" applyAlignment="1">
      <alignment horizontal="center" vertical="center" wrapText="1"/>
    </xf>
    <xf numFmtId="0" fontId="76" fillId="0" borderId="19" xfId="0" applyFont="1" applyBorder="1" applyAlignment="1">
      <alignment vertical="center" wrapText="1"/>
    </xf>
    <xf numFmtId="0" fontId="13" fillId="12" borderId="17" xfId="0" applyFont="1" applyFill="1" applyBorder="1" applyAlignment="1">
      <alignment horizontal="right" vertical="center"/>
    </xf>
    <xf numFmtId="0" fontId="13" fillId="12" borderId="17" xfId="0" applyFont="1" applyFill="1" applyBorder="1" applyAlignment="1">
      <alignment horizontal="left" vertical="center"/>
    </xf>
    <xf numFmtId="0" fontId="79" fillId="12" borderId="19" xfId="0" applyFont="1" applyFill="1" applyBorder="1" applyAlignment="1">
      <alignment horizontal="right" vertical="center"/>
    </xf>
    <xf numFmtId="0" fontId="79" fillId="12" borderId="19" xfId="0" applyFont="1" applyFill="1" applyBorder="1" applyAlignment="1">
      <alignment horizontal="left" vertical="center"/>
    </xf>
    <xf numFmtId="0" fontId="171" fillId="0" borderId="38" xfId="0" applyFont="1" applyBorder="1" applyAlignment="1">
      <alignment horizontal="center" vertical="center"/>
    </xf>
    <xf numFmtId="0" fontId="145" fillId="32" borderId="53" xfId="0" applyFont="1" applyFill="1" applyBorder="1" applyAlignment="1">
      <alignment horizontal="center" vertical="center"/>
    </xf>
    <xf numFmtId="9" fontId="76" fillId="32" borderId="19" xfId="1" applyFont="1" applyFill="1" applyBorder="1" applyAlignment="1" applyProtection="1">
      <alignment horizontal="center" vertical="center" wrapText="1"/>
    </xf>
    <xf numFmtId="0" fontId="1" fillId="0" borderId="18" xfId="0" applyFont="1" applyBorder="1" applyAlignment="1">
      <alignment horizontal="left" vertical="center" wrapText="1"/>
    </xf>
    <xf numFmtId="0" fontId="1" fillId="0" borderId="18" xfId="0" applyFont="1" applyBorder="1" applyAlignment="1">
      <alignment horizontal="center" vertical="center"/>
    </xf>
    <xf numFmtId="0" fontId="1" fillId="8" borderId="92" xfId="0" applyFont="1" applyFill="1" applyBorder="1" applyAlignment="1">
      <alignment horizontal="center" vertical="center"/>
    </xf>
    <xf numFmtId="0" fontId="1" fillId="8" borderId="17" xfId="0" applyFont="1" applyFill="1" applyBorder="1" applyAlignment="1">
      <alignment horizontal="center" vertical="center"/>
    </xf>
    <xf numFmtId="0" fontId="64" fillId="8" borderId="93" xfId="0" applyFont="1" applyFill="1" applyBorder="1" applyAlignment="1">
      <alignment horizontal="center" vertical="center"/>
    </xf>
    <xf numFmtId="0" fontId="1" fillId="8" borderId="20" xfId="0" applyFont="1" applyFill="1" applyBorder="1" applyAlignment="1">
      <alignment horizontal="center" vertical="center"/>
    </xf>
    <xf numFmtId="0" fontId="70" fillId="12" borderId="18" xfId="0" applyFont="1" applyFill="1" applyBorder="1" applyAlignment="1">
      <alignment horizontal="right" vertical="center"/>
    </xf>
    <xf numFmtId="0" fontId="70" fillId="12" borderId="18" xfId="0" applyFont="1" applyFill="1" applyBorder="1" applyAlignment="1">
      <alignment horizontal="left" vertical="center"/>
    </xf>
    <xf numFmtId="0" fontId="79" fillId="12" borderId="18" xfId="0" applyFont="1" applyFill="1" applyBorder="1" applyAlignment="1">
      <alignment horizontal="right" vertical="center"/>
    </xf>
    <xf numFmtId="0" fontId="79" fillId="12" borderId="18" xfId="0" applyFont="1" applyFill="1" applyBorder="1" applyAlignment="1">
      <alignment horizontal="left" vertical="center"/>
    </xf>
    <xf numFmtId="0" fontId="147" fillId="3" borderId="21" xfId="0" applyFont="1" applyFill="1" applyBorder="1" applyAlignment="1">
      <alignment horizontal="center"/>
    </xf>
    <xf numFmtId="0" fontId="20" fillId="3" borderId="17" xfId="0" applyFont="1" applyFill="1" applyBorder="1" applyAlignment="1">
      <alignment horizontal="center"/>
    </xf>
    <xf numFmtId="0" fontId="147" fillId="3" borderId="17" xfId="0" applyFont="1" applyFill="1" applyBorder="1" applyAlignment="1">
      <alignment horizontal="center"/>
    </xf>
    <xf numFmtId="0" fontId="20" fillId="3" borderId="34" xfId="0" applyFont="1" applyFill="1" applyBorder="1" applyAlignment="1">
      <alignment horizontal="center"/>
    </xf>
    <xf numFmtId="1" fontId="20" fillId="3" borderId="42" xfId="0" applyNumberFormat="1" applyFont="1" applyFill="1" applyBorder="1" applyAlignment="1">
      <alignment horizontal="center"/>
    </xf>
    <xf numFmtId="0" fontId="1" fillId="0" borderId="17" xfId="0" applyFont="1" applyBorder="1" applyAlignment="1">
      <alignment horizontal="center" vertical="center"/>
    </xf>
    <xf numFmtId="0" fontId="1" fillId="8" borderId="21" xfId="0" applyFont="1" applyFill="1" applyBorder="1" applyAlignment="1">
      <alignment horizontal="center" vertical="center"/>
    </xf>
    <xf numFmtId="0" fontId="114" fillId="12" borderId="17" xfId="0" applyFont="1" applyFill="1" applyBorder="1" applyAlignment="1">
      <alignment horizontal="right" vertical="center"/>
    </xf>
    <xf numFmtId="0" fontId="114" fillId="12" borderId="17" xfId="0" applyFont="1" applyFill="1" applyBorder="1" applyAlignment="1">
      <alignment horizontal="left" vertical="center"/>
    </xf>
    <xf numFmtId="0" fontId="1" fillId="11" borderId="93" xfId="0" applyFont="1" applyFill="1" applyBorder="1" applyAlignment="1">
      <alignment horizontal="center" vertical="center"/>
    </xf>
    <xf numFmtId="0" fontId="1" fillId="11" borderId="21" xfId="0" applyFont="1" applyFill="1" applyBorder="1" applyAlignment="1">
      <alignment horizontal="center" vertical="center"/>
    </xf>
    <xf numFmtId="0" fontId="1" fillId="11" borderId="17" xfId="0" applyFont="1" applyFill="1" applyBorder="1" applyAlignment="1">
      <alignment horizontal="center" vertical="center"/>
    </xf>
    <xf numFmtId="1" fontId="148" fillId="41" borderId="21" xfId="0" applyNumberFormat="1" applyFont="1" applyFill="1" applyBorder="1" applyAlignment="1">
      <alignment horizontal="center" vertical="center" wrapText="1"/>
    </xf>
    <xf numFmtId="1" fontId="76" fillId="41" borderId="87" xfId="0" applyNumberFormat="1" applyFont="1" applyFill="1" applyBorder="1" applyAlignment="1">
      <alignment horizontal="center" vertical="center" wrapText="1"/>
    </xf>
    <xf numFmtId="0" fontId="13" fillId="12" borderId="17" xfId="0" applyFont="1" applyFill="1" applyBorder="1" applyAlignment="1">
      <alignment horizontal="right" vertical="center" wrapText="1"/>
    </xf>
    <xf numFmtId="0" fontId="13" fillId="12" borderId="17" xfId="0" applyFont="1" applyFill="1" applyBorder="1" applyAlignment="1">
      <alignment horizontal="left" vertical="center" wrapText="1"/>
    </xf>
    <xf numFmtId="0" fontId="79" fillId="12" borderId="17" xfId="0" applyFont="1" applyFill="1" applyBorder="1" applyAlignment="1">
      <alignment horizontal="right" vertical="center" wrapText="1"/>
    </xf>
    <xf numFmtId="0" fontId="79" fillId="12" borderId="17" xfId="0" applyFont="1" applyFill="1" applyBorder="1" applyAlignment="1">
      <alignment horizontal="left" vertical="center" wrapText="1"/>
    </xf>
    <xf numFmtId="1" fontId="148" fillId="0" borderId="21" xfId="0" applyNumberFormat="1" applyFont="1" applyBorder="1" applyAlignment="1">
      <alignment horizontal="center" vertical="center" wrapText="1"/>
    </xf>
    <xf numFmtId="1" fontId="76" fillId="0" borderId="17" xfId="0" applyNumberFormat="1" applyFont="1" applyBorder="1" applyAlignment="1">
      <alignment horizontal="center" vertical="center" wrapText="1"/>
    </xf>
    <xf numFmtId="1" fontId="76" fillId="0" borderId="34" xfId="0" applyNumberFormat="1" applyFont="1" applyBorder="1" applyAlignment="1">
      <alignment horizontal="center" vertical="center" wrapText="1"/>
    </xf>
    <xf numFmtId="1" fontId="76" fillId="0" borderId="87" xfId="0" applyNumberFormat="1" applyFont="1" applyBorder="1" applyAlignment="1">
      <alignment horizontal="center" vertical="center" wrapText="1"/>
    </xf>
    <xf numFmtId="2" fontId="76" fillId="33" borderId="42" xfId="0" applyNumberFormat="1" applyFont="1" applyFill="1" applyBorder="1" applyAlignment="1">
      <alignment horizontal="center" vertical="center"/>
    </xf>
    <xf numFmtId="2" fontId="76" fillId="33" borderId="17" xfId="0" applyNumberFormat="1" applyFont="1" applyFill="1" applyBorder="1" applyAlignment="1">
      <alignment horizontal="center" vertical="center"/>
    </xf>
    <xf numFmtId="9" fontId="76" fillId="33" borderId="34" xfId="1" applyFont="1" applyFill="1" applyBorder="1" applyAlignment="1" applyProtection="1">
      <alignment horizontal="center" vertical="center"/>
    </xf>
    <xf numFmtId="9" fontId="76" fillId="33" borderId="42" xfId="1" applyFont="1" applyFill="1" applyBorder="1" applyAlignment="1" applyProtection="1">
      <alignment horizontal="center" vertical="center"/>
    </xf>
    <xf numFmtId="9" fontId="76" fillId="33" borderId="17" xfId="1" applyFont="1" applyFill="1" applyBorder="1" applyAlignment="1" applyProtection="1">
      <alignment horizontal="center" vertical="center"/>
    </xf>
    <xf numFmtId="0" fontId="5" fillId="3" borderId="43" xfId="0" applyFont="1" applyFill="1" applyBorder="1" applyAlignment="1">
      <alignment horizontal="right" vertical="center" wrapText="1"/>
    </xf>
    <xf numFmtId="0" fontId="5" fillId="3" borderId="43" xfId="0" applyFont="1" applyFill="1" applyBorder="1" applyAlignment="1">
      <alignment horizontal="left" vertical="center" wrapText="1"/>
    </xf>
    <xf numFmtId="0" fontId="171" fillId="3" borderId="59" xfId="0" applyFont="1" applyFill="1" applyBorder="1" applyAlignment="1">
      <alignment horizontal="center" vertical="center"/>
    </xf>
    <xf numFmtId="0" fontId="20" fillId="3" borderId="31" xfId="0" applyFont="1" applyFill="1" applyBorder="1" applyAlignment="1">
      <alignment horizontal="center"/>
    </xf>
    <xf numFmtId="0" fontId="20" fillId="3" borderId="24" xfId="0" applyFont="1" applyFill="1" applyBorder="1" applyAlignment="1">
      <alignment horizontal="center"/>
    </xf>
    <xf numFmtId="0" fontId="20" fillId="3" borderId="33" xfId="0" applyFont="1" applyFill="1" applyBorder="1" applyAlignment="1">
      <alignment horizontal="center"/>
    </xf>
    <xf numFmtId="9" fontId="32" fillId="3" borderId="88" xfId="1" applyFont="1" applyFill="1" applyBorder="1" applyAlignment="1" applyProtection="1">
      <alignment horizontal="center" vertical="center" wrapText="1"/>
    </xf>
    <xf numFmtId="1" fontId="32" fillId="3" borderId="24" xfId="0" applyNumberFormat="1" applyFont="1" applyFill="1" applyBorder="1" applyAlignment="1">
      <alignment horizontal="center" vertical="center" wrapText="1"/>
    </xf>
    <xf numFmtId="9" fontId="32" fillId="3" borderId="33" xfId="1" applyFont="1" applyFill="1" applyBorder="1" applyAlignment="1" applyProtection="1">
      <alignment horizontal="center" vertical="center" wrapText="1"/>
    </xf>
    <xf numFmtId="9" fontId="32" fillId="3" borderId="31" xfId="1" applyFont="1" applyFill="1" applyBorder="1" applyAlignment="1" applyProtection="1">
      <alignment horizontal="center" vertical="center" wrapText="1"/>
    </xf>
    <xf numFmtId="9" fontId="32" fillId="3" borderId="24" xfId="1" applyFont="1" applyFill="1" applyBorder="1" applyAlignment="1" applyProtection="1">
      <alignment horizontal="center" vertical="center" wrapText="1"/>
    </xf>
    <xf numFmtId="0" fontId="32" fillId="5" borderId="8" xfId="0" applyFont="1" applyFill="1" applyBorder="1" applyAlignment="1">
      <alignment horizontal="left" vertical="center" wrapText="1"/>
    </xf>
    <xf numFmtId="0" fontId="6" fillId="5" borderId="13" xfId="0" applyFont="1" applyFill="1" applyBorder="1" applyAlignment="1">
      <alignment horizontal="center" vertical="center"/>
    </xf>
    <xf numFmtId="0" fontId="6" fillId="5" borderId="14" xfId="0" applyFont="1" applyFill="1" applyBorder="1" applyAlignment="1">
      <alignment horizontal="center" vertical="center"/>
    </xf>
    <xf numFmtId="0" fontId="9" fillId="5" borderId="52" xfId="0" applyFont="1" applyFill="1" applyBorder="1" applyAlignment="1">
      <alignment vertical="center" wrapText="1"/>
    </xf>
    <xf numFmtId="0" fontId="6" fillId="5" borderId="52" xfId="0" applyFont="1" applyFill="1" applyBorder="1" applyAlignment="1">
      <alignment horizontal="right" vertical="center"/>
    </xf>
    <xf numFmtId="0" fontId="6" fillId="5" borderId="52" xfId="0" applyFont="1" applyFill="1" applyBorder="1" applyAlignment="1">
      <alignment horizontal="left" vertical="center"/>
    </xf>
    <xf numFmtId="0" fontId="170" fillId="5" borderId="52" xfId="0" applyFont="1" applyFill="1" applyBorder="1" applyAlignment="1">
      <alignment horizontal="center" vertical="center"/>
    </xf>
    <xf numFmtId="0" fontId="20" fillId="5" borderId="52" xfId="0" applyFont="1" applyFill="1" applyBorder="1" applyAlignment="1">
      <alignment horizontal="right" vertical="center"/>
    </xf>
    <xf numFmtId="0" fontId="20" fillId="5" borderId="52" xfId="0" applyFont="1" applyFill="1" applyBorder="1" applyAlignment="1">
      <alignment horizontal="left" vertical="center"/>
    </xf>
    <xf numFmtId="0" fontId="170" fillId="5" borderId="14" xfId="0" applyFont="1" applyFill="1" applyBorder="1" applyAlignment="1">
      <alignment horizontal="center" vertical="center"/>
    </xf>
    <xf numFmtId="0" fontId="67" fillId="5" borderId="14" xfId="0" applyFont="1" applyFill="1" applyBorder="1" applyAlignment="1">
      <alignment vertical="center"/>
    </xf>
    <xf numFmtId="0" fontId="68" fillId="0" borderId="0" xfId="0" applyFont="1" applyAlignment="1">
      <alignment horizontal="center"/>
    </xf>
    <xf numFmtId="0" fontId="69" fillId="0" borderId="0" xfId="0" applyFont="1" applyAlignment="1">
      <alignment horizontal="center"/>
    </xf>
    <xf numFmtId="0" fontId="25" fillId="0" borderId="11" xfId="0" applyFont="1" applyBorder="1" applyAlignment="1">
      <alignment wrapText="1"/>
    </xf>
    <xf numFmtId="0" fontId="7" fillId="0" borderId="11" xfId="0" applyFont="1" applyBorder="1" applyAlignment="1">
      <alignment horizontal="right" vertical="center"/>
    </xf>
    <xf numFmtId="0" fontId="55" fillId="0" borderId="11" xfId="0" applyFont="1" applyBorder="1"/>
    <xf numFmtId="0" fontId="25" fillId="0" borderId="0" xfId="0" applyFont="1" applyAlignment="1">
      <alignment wrapText="1"/>
    </xf>
    <xf numFmtId="0" fontId="82" fillId="0" borderId="0" xfId="0" applyFont="1" applyAlignment="1">
      <alignment horizontal="right" vertical="center"/>
    </xf>
    <xf numFmtId="0" fontId="82" fillId="0" borderId="0" xfId="0" applyFont="1" applyAlignment="1">
      <alignment horizontal="left" vertical="center"/>
    </xf>
    <xf numFmtId="0" fontId="172" fillId="0" borderId="0" xfId="0" applyFont="1" applyAlignment="1">
      <alignment horizontal="center" vertical="center"/>
    </xf>
    <xf numFmtId="0" fontId="120" fillId="0" borderId="0" xfId="0" applyFont="1" applyAlignment="1">
      <alignment horizontal="right" vertical="center"/>
    </xf>
    <xf numFmtId="0" fontId="120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1" fontId="7" fillId="4" borderId="9" xfId="0" applyNumberFormat="1" applyFont="1" applyFill="1" applyBorder="1" applyAlignment="1">
      <alignment horizontal="center" vertical="center"/>
    </xf>
    <xf numFmtId="1" fontId="7" fillId="4" borderId="7" xfId="0" applyNumberFormat="1" applyFont="1" applyFill="1" applyBorder="1" applyAlignment="1">
      <alignment horizontal="center" vertical="center"/>
    </xf>
    <xf numFmtId="0" fontId="21" fillId="0" borderId="0" xfId="0" applyFont="1" applyAlignment="1">
      <alignment wrapText="1"/>
    </xf>
    <xf numFmtId="0" fontId="7" fillId="0" borderId="1" xfId="0" applyFont="1" applyBorder="1" applyAlignment="1">
      <alignment horizontal="left" vertical="center"/>
    </xf>
    <xf numFmtId="1" fontId="7" fillId="0" borderId="6" xfId="0" applyNumberFormat="1" applyFont="1" applyBorder="1" applyAlignment="1">
      <alignment horizontal="center" vertical="center"/>
    </xf>
    <xf numFmtId="1" fontId="7" fillId="0" borderId="1" xfId="0" applyNumberFormat="1" applyFont="1" applyBorder="1" applyAlignment="1">
      <alignment horizontal="center" vertical="center"/>
    </xf>
    <xf numFmtId="0" fontId="7" fillId="0" borderId="10" xfId="0" applyFont="1" applyBorder="1" applyAlignment="1">
      <alignment horizontal="left" vertical="center"/>
    </xf>
    <xf numFmtId="0" fontId="7" fillId="0" borderId="11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1" fontId="7" fillId="4" borderId="4" xfId="0" applyNumberFormat="1" applyFont="1" applyFill="1" applyBorder="1" applyAlignment="1">
      <alignment horizontal="center" vertical="center"/>
    </xf>
    <xf numFmtId="0" fontId="7" fillId="0" borderId="9" xfId="0" applyFont="1" applyBorder="1" applyAlignment="1">
      <alignment horizontal="left" vertical="center"/>
    </xf>
    <xf numFmtId="0" fontId="7" fillId="0" borderId="14" xfId="0" applyFont="1" applyBorder="1" applyAlignment="1">
      <alignment horizontal="left" vertical="center"/>
    </xf>
    <xf numFmtId="0" fontId="7" fillId="0" borderId="13" xfId="0" applyFont="1" applyBorder="1" applyAlignment="1">
      <alignment horizontal="left"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20" fillId="0" borderId="0" xfId="0" applyFont="1"/>
    <xf numFmtId="0" fontId="25" fillId="0" borderId="0" xfId="0" applyFont="1" applyAlignment="1">
      <alignment horizontal="center"/>
    </xf>
    <xf numFmtId="0" fontId="57" fillId="0" borderId="0" xfId="0" applyFont="1" applyAlignment="1">
      <alignment horizontal="left" vertical="center" wrapText="1"/>
    </xf>
    <xf numFmtId="0" fontId="169" fillId="0" borderId="0" xfId="0" applyFont="1" applyAlignment="1">
      <alignment horizontal="center" vertical="center" wrapText="1"/>
    </xf>
    <xf numFmtId="0" fontId="57" fillId="0" borderId="0" xfId="0" applyFont="1" applyAlignment="1">
      <alignment horizontal="right" vertical="center" wrapText="1"/>
    </xf>
    <xf numFmtId="9" fontId="0" fillId="0" borderId="0" xfId="1" applyFont="1" applyProtection="1"/>
    <xf numFmtId="0" fontId="2" fillId="0" borderId="0" xfId="0" quotePrefix="1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58" fillId="0" borderId="0" xfId="0" applyFont="1" applyAlignment="1">
      <alignment vertical="center" wrapText="1"/>
    </xf>
    <xf numFmtId="0" fontId="2" fillId="0" borderId="0" xfId="0" applyFont="1" applyAlignment="1">
      <alignment horizontal="center" vertical="top" wrapText="1"/>
    </xf>
    <xf numFmtId="0" fontId="58" fillId="0" borderId="0" xfId="0" applyFont="1" applyAlignment="1">
      <alignment vertical="top" wrapText="1"/>
    </xf>
    <xf numFmtId="0" fontId="2" fillId="0" borderId="0" xfId="0" applyFont="1" applyAlignment="1">
      <alignment horizontal="right" vertical="center"/>
    </xf>
    <xf numFmtId="0" fontId="77" fillId="0" borderId="0" xfId="0" applyFont="1" applyAlignment="1">
      <alignment horizontal="left" vertical="center"/>
    </xf>
    <xf numFmtId="0" fontId="178" fillId="0" borderId="0" xfId="0" applyFont="1" applyAlignment="1">
      <alignment horizontal="center" vertical="center"/>
    </xf>
    <xf numFmtId="0" fontId="77" fillId="0" borderId="0" xfId="0" applyFont="1" applyAlignment="1">
      <alignment horizontal="right" vertical="center"/>
    </xf>
    <xf numFmtId="0" fontId="77" fillId="0" borderId="0" xfId="0" applyFont="1" applyAlignment="1">
      <alignment vertical="center"/>
    </xf>
    <xf numFmtId="0" fontId="13" fillId="3" borderId="17" xfId="0" applyFont="1" applyFill="1" applyBorder="1" applyAlignment="1">
      <alignment horizontal="center" wrapText="1"/>
    </xf>
    <xf numFmtId="0" fontId="78" fillId="3" borderId="17" xfId="0" applyFont="1" applyFill="1" applyBorder="1" applyAlignment="1">
      <alignment horizontal="center" wrapText="1"/>
    </xf>
    <xf numFmtId="0" fontId="32" fillId="5" borderId="58" xfId="0" applyFont="1" applyFill="1" applyBorder="1" applyAlignment="1">
      <alignment horizontal="center" vertical="center" wrapText="1"/>
    </xf>
    <xf numFmtId="0" fontId="78" fillId="103" borderId="58" xfId="0" applyFont="1" applyFill="1" applyBorder="1" applyAlignment="1">
      <alignment horizontal="center" vertical="center" wrapText="1"/>
    </xf>
    <xf numFmtId="0" fontId="78" fillId="102" borderId="68" xfId="0" applyFont="1" applyFill="1" applyBorder="1" applyAlignment="1">
      <alignment horizontal="center" vertical="center" wrapText="1"/>
    </xf>
    <xf numFmtId="0" fontId="161" fillId="3" borderId="29" xfId="0" applyFont="1" applyFill="1" applyBorder="1" applyAlignment="1">
      <alignment vertical="center" wrapText="1"/>
    </xf>
    <xf numFmtId="0" fontId="97" fillId="87" borderId="99" xfId="0" applyFont="1" applyFill="1" applyBorder="1" applyAlignment="1">
      <alignment horizontal="center" wrapText="1"/>
    </xf>
    <xf numFmtId="9" fontId="78" fillId="3" borderId="24" xfId="1" applyFont="1" applyFill="1" applyBorder="1" applyAlignment="1" applyProtection="1">
      <alignment horizontal="center" vertical="center"/>
    </xf>
    <xf numFmtId="0" fontId="78" fillId="3" borderId="24" xfId="0" applyFont="1" applyFill="1" applyBorder="1" applyAlignment="1">
      <alignment horizontal="center" vertical="center"/>
    </xf>
    <xf numFmtId="0" fontId="32" fillId="5" borderId="24" xfId="0" applyFont="1" applyFill="1" applyBorder="1" applyAlignment="1">
      <alignment horizontal="center" vertical="center" wrapText="1"/>
    </xf>
    <xf numFmtId="0" fontId="78" fillId="103" borderId="24" xfId="0" applyFont="1" applyFill="1" applyBorder="1" applyAlignment="1">
      <alignment horizontal="center" vertical="center" wrapText="1"/>
    </xf>
    <xf numFmtId="0" fontId="78" fillId="102" borderId="33" xfId="0" applyFont="1" applyFill="1" applyBorder="1" applyAlignment="1">
      <alignment horizontal="center" vertical="center" wrapText="1"/>
    </xf>
    <xf numFmtId="0" fontId="18" fillId="4" borderId="97" xfId="0" applyFont="1" applyFill="1" applyBorder="1" applyAlignment="1">
      <alignment vertical="center" wrapText="1"/>
    </xf>
    <xf numFmtId="0" fontId="18" fillId="4" borderId="0" xfId="0" applyFont="1" applyFill="1" applyAlignment="1">
      <alignment horizontal="right" vertical="center" wrapText="1"/>
    </xf>
    <xf numFmtId="0" fontId="18" fillId="4" borderId="0" xfId="0" applyFont="1" applyFill="1" applyAlignment="1">
      <alignment horizontal="left" vertical="center" wrapText="1"/>
    </xf>
    <xf numFmtId="0" fontId="18" fillId="4" borderId="15" xfId="0" applyFont="1" applyFill="1" applyBorder="1" applyAlignment="1">
      <alignment vertical="center" wrapText="1"/>
    </xf>
    <xf numFmtId="0" fontId="18" fillId="4" borderId="12" xfId="0" applyFont="1" applyFill="1" applyBorder="1" applyAlignment="1">
      <alignment vertical="center" wrapText="1"/>
    </xf>
    <xf numFmtId="0" fontId="18" fillId="4" borderId="7" xfId="0" applyFont="1" applyFill="1" applyBorder="1" applyAlignment="1">
      <alignment vertical="center" wrapText="1"/>
    </xf>
    <xf numFmtId="0" fontId="1" fillId="8" borderId="17" xfId="0" applyFont="1" applyFill="1" applyBorder="1" applyAlignment="1">
      <alignment vertical="center"/>
    </xf>
    <xf numFmtId="0" fontId="1" fillId="8" borderId="93" xfId="0" applyFont="1" applyFill="1" applyBorder="1" applyAlignment="1">
      <alignment horizontal="center" vertical="center"/>
    </xf>
    <xf numFmtId="0" fontId="76" fillId="0" borderId="17" xfId="0" applyFont="1" applyBorder="1" applyAlignment="1">
      <alignment horizontal="center" vertical="center" wrapText="1"/>
    </xf>
    <xf numFmtId="0" fontId="1" fillId="12" borderId="17" xfId="0" applyFont="1" applyFill="1" applyBorder="1" applyAlignment="1">
      <alignment horizontal="left" vertical="center" wrapText="1"/>
    </xf>
    <xf numFmtId="0" fontId="1" fillId="12" borderId="17" xfId="0" applyFont="1" applyFill="1" applyBorder="1" applyAlignment="1">
      <alignment vertical="center" wrapText="1"/>
    </xf>
    <xf numFmtId="0" fontId="1" fillId="12" borderId="17" xfId="0" applyFont="1" applyFill="1" applyBorder="1" applyAlignment="1">
      <alignment horizontal="center" vertical="center" wrapText="1"/>
    </xf>
    <xf numFmtId="0" fontId="148" fillId="32" borderId="21" xfId="0" applyFont="1" applyFill="1" applyBorder="1" applyAlignment="1">
      <alignment horizontal="center" vertical="center" wrapText="1"/>
    </xf>
    <xf numFmtId="9" fontId="76" fillId="32" borderId="29" xfId="1" applyFont="1" applyFill="1" applyBorder="1" applyAlignment="1" applyProtection="1">
      <alignment horizontal="center" vertical="center"/>
    </xf>
    <xf numFmtId="0" fontId="148" fillId="32" borderId="29" xfId="0" applyFont="1" applyFill="1" applyBorder="1" applyAlignment="1">
      <alignment horizontal="center" vertical="center" wrapText="1"/>
    </xf>
    <xf numFmtId="9" fontId="76" fillId="32" borderId="34" xfId="1" applyFont="1" applyFill="1" applyBorder="1" applyAlignment="1" applyProtection="1">
      <alignment horizontal="center" vertical="center"/>
    </xf>
    <xf numFmtId="9" fontId="76" fillId="32" borderId="87" xfId="1" applyFont="1" applyFill="1" applyBorder="1" applyAlignment="1" applyProtection="1">
      <alignment horizontal="center" vertical="center" wrapText="1"/>
    </xf>
    <xf numFmtId="0" fontId="76" fillId="27" borderId="42" xfId="0" applyFont="1" applyFill="1" applyBorder="1" applyAlignment="1">
      <alignment vertical="center"/>
    </xf>
    <xf numFmtId="0" fontId="76" fillId="27" borderId="17" xfId="0" applyFont="1" applyFill="1" applyBorder="1" applyAlignment="1">
      <alignment vertical="center"/>
    </xf>
    <xf numFmtId="0" fontId="76" fillId="27" borderId="34" xfId="0" applyFont="1" applyFill="1" applyBorder="1" applyAlignment="1">
      <alignment vertical="center"/>
    </xf>
    <xf numFmtId="0" fontId="1" fillId="12" borderId="17" xfId="0" applyFont="1" applyFill="1" applyBorder="1" applyAlignment="1">
      <alignment vertical="center"/>
    </xf>
    <xf numFmtId="0" fontId="1" fillId="12" borderId="17" xfId="0" applyFont="1" applyFill="1" applyBorder="1" applyAlignment="1">
      <alignment horizontal="center" vertical="center"/>
    </xf>
    <xf numFmtId="0" fontId="8" fillId="3" borderId="47" xfId="0" applyFont="1" applyFill="1" applyBorder="1" applyAlignment="1">
      <alignment vertical="center" wrapText="1"/>
    </xf>
    <xf numFmtId="0" fontId="32" fillId="3" borderId="17" xfId="0" applyFont="1" applyFill="1" applyBorder="1" applyAlignment="1">
      <alignment horizontal="center" vertical="center"/>
    </xf>
    <xf numFmtId="0" fontId="32" fillId="3" borderId="29" xfId="0" applyFont="1" applyFill="1" applyBorder="1" applyAlignment="1">
      <alignment horizontal="center" vertical="center"/>
    </xf>
    <xf numFmtId="0" fontId="32" fillId="3" borderId="92" xfId="0" applyFont="1" applyFill="1" applyBorder="1" applyAlignment="1">
      <alignment horizontal="center" vertical="center"/>
    </xf>
    <xf numFmtId="0" fontId="32" fillId="3" borderId="93" xfId="0" applyFont="1" applyFill="1" applyBorder="1" applyAlignment="1">
      <alignment horizontal="center" vertical="center"/>
    </xf>
    <xf numFmtId="0" fontId="32" fillId="3" borderId="21" xfId="0" applyFont="1" applyFill="1" applyBorder="1" applyAlignment="1">
      <alignment horizontal="center" vertical="center"/>
    </xf>
    <xf numFmtId="0" fontId="28" fillId="3" borderId="43" xfId="0" applyFont="1" applyFill="1" applyBorder="1" applyAlignment="1">
      <alignment vertical="center" wrapText="1"/>
    </xf>
    <xf numFmtId="0" fontId="86" fillId="3" borderId="43" xfId="0" applyFont="1" applyFill="1" applyBorder="1" applyAlignment="1">
      <alignment horizontal="center" vertical="center"/>
    </xf>
    <xf numFmtId="0" fontId="28" fillId="3" borderId="43" xfId="0" applyFont="1" applyFill="1" applyBorder="1" applyAlignment="1">
      <alignment horizontal="center" vertical="center" wrapText="1"/>
    </xf>
    <xf numFmtId="0" fontId="145" fillId="3" borderId="21" xfId="0" applyFont="1" applyFill="1" applyBorder="1" applyAlignment="1">
      <alignment horizontal="center" vertical="center"/>
    </xf>
    <xf numFmtId="0" fontId="145" fillId="3" borderId="29" xfId="0" applyFont="1" applyFill="1" applyBorder="1" applyAlignment="1">
      <alignment horizontal="center" vertical="center"/>
    </xf>
    <xf numFmtId="0" fontId="32" fillId="3" borderId="34" xfId="0" applyFont="1" applyFill="1" applyBorder="1" applyAlignment="1">
      <alignment horizontal="center" vertical="center"/>
    </xf>
    <xf numFmtId="0" fontId="32" fillId="3" borderId="42" xfId="0" applyFont="1" applyFill="1" applyBorder="1" applyAlignment="1">
      <alignment horizontal="center" vertical="center"/>
    </xf>
    <xf numFmtId="1" fontId="32" fillId="3" borderId="21" xfId="0" applyNumberFormat="1" applyFont="1" applyFill="1" applyBorder="1" applyAlignment="1">
      <alignment horizontal="center" vertical="center" wrapText="1"/>
    </xf>
    <xf numFmtId="0" fontId="148" fillId="32" borderId="21" xfId="0" applyFont="1" applyFill="1" applyBorder="1" applyAlignment="1">
      <alignment horizontal="center" vertical="center"/>
    </xf>
    <xf numFmtId="1" fontId="148" fillId="41" borderId="29" xfId="0" applyNumberFormat="1" applyFont="1" applyFill="1" applyBorder="1" applyAlignment="1">
      <alignment horizontal="center" vertical="center" wrapText="1"/>
    </xf>
    <xf numFmtId="0" fontId="79" fillId="0" borderId="17" xfId="0" applyFont="1" applyBorder="1" applyAlignment="1">
      <alignment horizontal="left" vertical="center" wrapText="1"/>
    </xf>
    <xf numFmtId="0" fontId="79" fillId="0" borderId="17" xfId="0" applyFont="1" applyBorder="1" applyAlignment="1">
      <alignment horizontal="center" vertical="center" wrapText="1"/>
    </xf>
    <xf numFmtId="0" fontId="8" fillId="3" borderId="15" xfId="0" applyFont="1" applyFill="1" applyBorder="1" applyAlignment="1">
      <alignment vertical="center" wrapText="1"/>
    </xf>
    <xf numFmtId="0" fontId="32" fillId="3" borderId="43" xfId="0" applyFont="1" applyFill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79" fillId="0" borderId="17" xfId="0" applyFont="1" applyBorder="1" applyAlignment="1">
      <alignment vertical="center" wrapText="1"/>
    </xf>
    <xf numFmtId="0" fontId="13" fillId="12" borderId="17" xfId="0" applyFont="1" applyFill="1" applyBorder="1" applyAlignment="1">
      <alignment vertical="center"/>
    </xf>
    <xf numFmtId="0" fontId="13" fillId="12" borderId="17" xfId="0" applyFont="1" applyFill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12" borderId="21" xfId="0" applyFont="1" applyFill="1" applyBorder="1" applyAlignment="1">
      <alignment horizontal="left" vertical="center"/>
    </xf>
    <xf numFmtId="0" fontId="169" fillId="0" borderId="21" xfId="0" applyFont="1" applyBorder="1" applyAlignment="1">
      <alignment horizontal="center" vertical="center"/>
    </xf>
    <xf numFmtId="0" fontId="1" fillId="12" borderId="21" xfId="0" applyFont="1" applyFill="1" applyBorder="1" applyAlignment="1">
      <alignment vertical="center" wrapText="1"/>
    </xf>
    <xf numFmtId="0" fontId="1" fillId="12" borderId="21" xfId="0" applyFont="1" applyFill="1" applyBorder="1" applyAlignment="1">
      <alignment horizontal="center" vertical="center" wrapText="1"/>
    </xf>
    <xf numFmtId="0" fontId="169" fillId="0" borderId="43" xfId="0" applyFont="1" applyBorder="1" applyAlignment="1">
      <alignment horizontal="center" vertical="center"/>
    </xf>
    <xf numFmtId="0" fontId="1" fillId="12" borderId="21" xfId="0" applyFont="1" applyFill="1" applyBorder="1" applyAlignment="1">
      <alignment vertical="center"/>
    </xf>
    <xf numFmtId="0" fontId="1" fillId="12" borderId="21" xfId="0" applyFont="1" applyFill="1" applyBorder="1" applyAlignment="1">
      <alignment horizontal="center" vertical="center"/>
    </xf>
    <xf numFmtId="0" fontId="8" fillId="3" borderId="62" xfId="0" applyFont="1" applyFill="1" applyBorder="1" applyAlignment="1">
      <alignment vertical="center" wrapText="1"/>
    </xf>
    <xf numFmtId="0" fontId="6" fillId="3" borderId="43" xfId="0" applyFont="1" applyFill="1" applyBorder="1" applyAlignment="1">
      <alignment horizontal="center" vertical="center"/>
    </xf>
    <xf numFmtId="0" fontId="149" fillId="3" borderId="21" xfId="0" applyFont="1" applyFill="1" applyBorder="1" applyAlignment="1">
      <alignment horizontal="center"/>
    </xf>
    <xf numFmtId="0" fontId="6" fillId="3" borderId="29" xfId="0" applyFont="1" applyFill="1" applyBorder="1" applyAlignment="1">
      <alignment horizontal="center"/>
    </xf>
    <xf numFmtId="0" fontId="149" fillId="3" borderId="29" xfId="0" applyFont="1" applyFill="1" applyBorder="1" applyAlignment="1">
      <alignment horizontal="center"/>
    </xf>
    <xf numFmtId="0" fontId="6" fillId="3" borderId="34" xfId="0" applyFont="1" applyFill="1" applyBorder="1" applyAlignment="1">
      <alignment horizontal="center"/>
    </xf>
    <xf numFmtId="0" fontId="6" fillId="3" borderId="42" xfId="0" applyFont="1" applyFill="1" applyBorder="1" applyAlignment="1">
      <alignment horizontal="center"/>
    </xf>
    <xf numFmtId="0" fontId="79" fillId="0" borderId="18" xfId="0" applyFont="1" applyBorder="1" applyAlignment="1">
      <alignment horizontal="left" vertical="center" wrapText="1"/>
    </xf>
    <xf numFmtId="0" fontId="188" fillId="6" borderId="93" xfId="0" applyFont="1" applyFill="1" applyBorder="1" applyAlignment="1">
      <alignment horizontal="center" vertical="center"/>
    </xf>
    <xf numFmtId="0" fontId="79" fillId="0" borderId="21" xfId="0" applyFont="1" applyBorder="1" applyAlignment="1">
      <alignment horizontal="center" vertical="center" wrapText="1"/>
    </xf>
    <xf numFmtId="9" fontId="76" fillId="32" borderId="29" xfId="1" applyFont="1" applyFill="1" applyBorder="1" applyAlignment="1" applyProtection="1">
      <alignment horizontal="center" vertical="center" wrapText="1"/>
    </xf>
    <xf numFmtId="0" fontId="13" fillId="0" borderId="21" xfId="0" applyFont="1" applyBorder="1" applyAlignment="1">
      <alignment horizontal="center" vertical="center"/>
    </xf>
    <xf numFmtId="0" fontId="70" fillId="8" borderId="17" xfId="0" applyFont="1" applyFill="1" applyBorder="1" applyAlignment="1">
      <alignment horizontal="center" vertical="center"/>
    </xf>
    <xf numFmtId="0" fontId="70" fillId="8" borderId="92" xfId="0" applyFont="1" applyFill="1" applyBorder="1" applyAlignment="1">
      <alignment horizontal="center" vertical="center"/>
    </xf>
    <xf numFmtId="0" fontId="70" fillId="8" borderId="93" xfId="0" applyFont="1" applyFill="1" applyBorder="1" applyAlignment="1">
      <alignment horizontal="center" vertical="center"/>
    </xf>
    <xf numFmtId="0" fontId="70" fillId="8" borderId="21" xfId="0" applyFont="1" applyFill="1" applyBorder="1" applyAlignment="1">
      <alignment horizontal="center" vertical="center"/>
    </xf>
    <xf numFmtId="0" fontId="6" fillId="3" borderId="43" xfId="0" applyFont="1" applyFill="1" applyBorder="1" applyAlignment="1">
      <alignment wrapText="1"/>
    </xf>
    <xf numFmtId="0" fontId="6" fillId="3" borderId="43" xfId="0" applyFont="1" applyFill="1" applyBorder="1" applyAlignment="1">
      <alignment horizontal="center" wrapText="1"/>
    </xf>
    <xf numFmtId="0" fontId="6" fillId="3" borderId="43" xfId="0" applyFont="1" applyFill="1" applyBorder="1" applyAlignment="1">
      <alignment horizontal="right"/>
    </xf>
    <xf numFmtId="0" fontId="6" fillId="3" borderId="43" xfId="0" applyFont="1" applyFill="1" applyBorder="1" applyAlignment="1">
      <alignment horizontal="left"/>
    </xf>
    <xf numFmtId="0" fontId="170" fillId="3" borderId="43" xfId="0" applyFont="1" applyFill="1" applyBorder="1" applyAlignment="1">
      <alignment horizontal="center"/>
    </xf>
    <xf numFmtId="0" fontId="6" fillId="3" borderId="43" xfId="0" applyFont="1" applyFill="1" applyBorder="1"/>
    <xf numFmtId="0" fontId="6" fillId="3" borderId="43" xfId="0" applyFont="1" applyFill="1" applyBorder="1" applyAlignment="1">
      <alignment horizontal="center"/>
    </xf>
    <xf numFmtId="0" fontId="170" fillId="3" borderId="17" xfId="0" applyFont="1" applyFill="1" applyBorder="1" applyAlignment="1">
      <alignment horizontal="center"/>
    </xf>
    <xf numFmtId="0" fontId="6" fillId="3" borderId="21" xfId="0" applyFont="1" applyFill="1" applyBorder="1" applyAlignment="1">
      <alignment horizontal="center"/>
    </xf>
    <xf numFmtId="2" fontId="32" fillId="3" borderId="42" xfId="0" applyNumberFormat="1" applyFont="1" applyFill="1" applyBorder="1" applyAlignment="1">
      <alignment horizontal="center" vertical="center" wrapText="1"/>
    </xf>
    <xf numFmtId="0" fontId="18" fillId="4" borderId="123" xfId="0" applyFont="1" applyFill="1" applyBorder="1" applyAlignment="1">
      <alignment vertical="center" wrapText="1"/>
    </xf>
    <xf numFmtId="0" fontId="18" fillId="4" borderId="25" xfId="0" applyFont="1" applyFill="1" applyBorder="1" applyAlignment="1">
      <alignment vertical="center" wrapText="1"/>
    </xf>
    <xf numFmtId="0" fontId="18" fillId="4" borderId="124" xfId="0" applyFont="1" applyFill="1" applyBorder="1" applyAlignment="1">
      <alignment vertical="center" wrapText="1"/>
    </xf>
    <xf numFmtId="0" fontId="18" fillId="4" borderId="47" xfId="0" applyFont="1" applyFill="1" applyBorder="1" applyAlignment="1">
      <alignment vertical="center" wrapText="1"/>
    </xf>
    <xf numFmtId="0" fontId="18" fillId="4" borderId="46" xfId="0" applyFont="1" applyFill="1" applyBorder="1" applyAlignment="1">
      <alignment vertical="center" wrapText="1"/>
    </xf>
    <xf numFmtId="1" fontId="187" fillId="8" borderId="29" xfId="0" applyNumberFormat="1" applyFont="1" applyFill="1" applyBorder="1" applyAlignment="1">
      <alignment horizontal="center" vertical="center"/>
    </xf>
    <xf numFmtId="1" fontId="76" fillId="41" borderId="21" xfId="0" applyNumberFormat="1" applyFont="1" applyFill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/>
    </xf>
    <xf numFmtId="9" fontId="79" fillId="34" borderId="46" xfId="1" applyFont="1" applyFill="1" applyBorder="1" applyAlignment="1" applyProtection="1">
      <alignment horizontal="center" vertical="center"/>
    </xf>
    <xf numFmtId="0" fontId="76" fillId="34" borderId="47" xfId="0" applyFont="1" applyFill="1" applyBorder="1" applyAlignment="1">
      <alignment horizontal="center" vertical="center"/>
    </xf>
    <xf numFmtId="0" fontId="16" fillId="0" borderId="47" xfId="0" applyFont="1" applyBorder="1" applyAlignment="1">
      <alignment horizontal="center" vertical="center"/>
    </xf>
    <xf numFmtId="0" fontId="16" fillId="0" borderId="19" xfId="0" applyFont="1" applyBorder="1" applyAlignment="1">
      <alignment horizontal="center" vertical="center"/>
    </xf>
    <xf numFmtId="0" fontId="8" fillId="3" borderId="17" xfId="0" applyFont="1" applyFill="1" applyBorder="1" applyAlignment="1">
      <alignment vertical="center" wrapText="1"/>
    </xf>
    <xf numFmtId="0" fontId="6" fillId="3" borderId="94" xfId="0" applyFont="1" applyFill="1" applyBorder="1" applyAlignment="1">
      <alignment horizontal="center" vertical="center"/>
    </xf>
    <xf numFmtId="0" fontId="6" fillId="3" borderId="103" xfId="0" applyFont="1" applyFill="1" applyBorder="1" applyAlignment="1">
      <alignment horizontal="center" vertical="center"/>
    </xf>
    <xf numFmtId="0" fontId="6" fillId="3" borderId="95" xfId="0" applyFont="1" applyFill="1" applyBorder="1" applyAlignment="1">
      <alignment horizontal="center" vertical="center"/>
    </xf>
    <xf numFmtId="0" fontId="6" fillId="3" borderId="31" xfId="0" applyFont="1" applyFill="1" applyBorder="1" applyAlignment="1">
      <alignment horizontal="center"/>
    </xf>
    <xf numFmtId="0" fontId="6" fillId="3" borderId="51" xfId="0" applyFont="1" applyFill="1" applyBorder="1" applyAlignment="1">
      <alignment horizontal="center"/>
    </xf>
    <xf numFmtId="0" fontId="6" fillId="3" borderId="33" xfId="0" applyFont="1" applyFill="1" applyBorder="1" applyAlignment="1">
      <alignment horizontal="center"/>
    </xf>
    <xf numFmtId="2" fontId="32" fillId="3" borderId="24" xfId="0" applyNumberFormat="1" applyFont="1" applyFill="1" applyBorder="1" applyAlignment="1">
      <alignment horizontal="center" vertical="center" wrapText="1"/>
    </xf>
    <xf numFmtId="2" fontId="32" fillId="3" borderId="31" xfId="0" applyNumberFormat="1" applyFont="1" applyFill="1" applyBorder="1" applyAlignment="1">
      <alignment horizontal="center" vertical="center" wrapText="1"/>
    </xf>
    <xf numFmtId="0" fontId="6" fillId="5" borderId="21" xfId="0" applyFont="1" applyFill="1" applyBorder="1" applyAlignment="1">
      <alignment horizontal="center"/>
    </xf>
    <xf numFmtId="0" fontId="6" fillId="5" borderId="43" xfId="0" applyFont="1" applyFill="1" applyBorder="1" applyAlignment="1">
      <alignment horizontal="center"/>
    </xf>
    <xf numFmtId="0" fontId="6" fillId="5" borderId="120" xfId="0" applyFont="1" applyFill="1" applyBorder="1" applyAlignment="1">
      <alignment horizontal="center"/>
    </xf>
    <xf numFmtId="0" fontId="6" fillId="5" borderId="121" xfId="0" applyFont="1" applyFill="1" applyBorder="1" applyAlignment="1">
      <alignment horizontal="center"/>
    </xf>
    <xf numFmtId="0" fontId="6" fillId="5" borderId="122" xfId="0" applyFont="1" applyFill="1" applyBorder="1" applyAlignment="1">
      <alignment horizontal="center"/>
    </xf>
    <xf numFmtId="0" fontId="6" fillId="5" borderId="29" xfId="0" applyFont="1" applyFill="1" applyBorder="1" applyAlignment="1">
      <alignment wrapText="1"/>
    </xf>
    <xf numFmtId="0" fontId="6" fillId="5" borderId="43" xfId="0" applyFont="1" applyFill="1" applyBorder="1" applyAlignment="1">
      <alignment horizontal="center" wrapText="1"/>
    </xf>
    <xf numFmtId="0" fontId="6" fillId="5" borderId="43" xfId="0" applyFont="1" applyFill="1" applyBorder="1" applyAlignment="1">
      <alignment horizontal="right"/>
    </xf>
    <xf numFmtId="0" fontId="6" fillId="5" borderId="43" xfId="0" applyFont="1" applyFill="1" applyBorder="1" applyAlignment="1">
      <alignment horizontal="left"/>
    </xf>
    <xf numFmtId="0" fontId="170" fillId="5" borderId="43" xfId="0" applyFont="1" applyFill="1" applyBorder="1" applyAlignment="1">
      <alignment horizontal="center"/>
    </xf>
    <xf numFmtId="0" fontId="6" fillId="5" borderId="43" xfId="0" applyFont="1" applyFill="1" applyBorder="1"/>
    <xf numFmtId="0" fontId="170" fillId="5" borderId="39" xfId="0" applyFont="1" applyFill="1" applyBorder="1" applyAlignment="1">
      <alignment horizontal="center"/>
    </xf>
    <xf numFmtId="0" fontId="20" fillId="5" borderId="39" xfId="0" applyFont="1" applyFill="1" applyBorder="1" applyAlignment="1">
      <alignment horizontal="center"/>
    </xf>
    <xf numFmtId="9" fontId="20" fillId="5" borderId="39" xfId="1" applyFont="1" applyFill="1" applyBorder="1" applyAlignment="1" applyProtection="1">
      <alignment horizontal="center"/>
    </xf>
    <xf numFmtId="1" fontId="20" fillId="5" borderId="53" xfId="0" applyNumberFormat="1" applyFont="1" applyFill="1" applyBorder="1" applyAlignment="1">
      <alignment horizontal="center"/>
    </xf>
    <xf numFmtId="0" fontId="44" fillId="0" borderId="0" xfId="0" applyFont="1" applyAlignment="1">
      <alignment wrapText="1"/>
    </xf>
    <xf numFmtId="0" fontId="44" fillId="0" borderId="0" xfId="0" applyFont="1" applyAlignment="1">
      <alignment horizontal="center" wrapText="1"/>
    </xf>
    <xf numFmtId="0" fontId="15" fillId="0" borderId="0" xfId="0" applyFont="1" applyAlignment="1">
      <alignment horizontal="center" wrapText="1"/>
    </xf>
    <xf numFmtId="0" fontId="44" fillId="0" borderId="0" xfId="0" applyFont="1" applyAlignment="1">
      <alignment horizontal="right" wrapText="1"/>
    </xf>
    <xf numFmtId="0" fontId="44" fillId="0" borderId="0" xfId="0" applyFont="1" applyAlignment="1">
      <alignment horizontal="left" wrapText="1"/>
    </xf>
    <xf numFmtId="0" fontId="171" fillId="0" borderId="0" xfId="0" applyFont="1" applyAlignment="1">
      <alignment horizontal="center" wrapText="1"/>
    </xf>
    <xf numFmtId="9" fontId="44" fillId="0" borderId="0" xfId="1" applyFont="1" applyAlignment="1" applyProtection="1">
      <alignment horizontal="center" wrapText="1"/>
    </xf>
    <xf numFmtId="0" fontId="78" fillId="3" borderId="4" xfId="0" applyFont="1" applyFill="1" applyBorder="1" applyAlignment="1">
      <alignment horizontal="center" vertical="center"/>
    </xf>
    <xf numFmtId="0" fontId="15" fillId="0" borderId="0" xfId="0" applyFont="1" applyAlignment="1">
      <alignment wrapText="1"/>
    </xf>
    <xf numFmtId="0" fontId="81" fillId="0" borderId="0" xfId="0" applyFont="1" applyAlignment="1">
      <alignment horizontal="right" wrapText="1"/>
    </xf>
    <xf numFmtId="0" fontId="81" fillId="0" borderId="0" xfId="0" applyFont="1" applyAlignment="1">
      <alignment horizontal="left" wrapText="1"/>
    </xf>
    <xf numFmtId="0" fontId="174" fillId="0" borderId="0" xfId="0" applyFont="1" applyAlignment="1">
      <alignment horizontal="center" wrapText="1"/>
    </xf>
    <xf numFmtId="0" fontId="171" fillId="0" borderId="0" xfId="0" applyFont="1" applyAlignment="1">
      <alignment horizontal="center"/>
    </xf>
    <xf numFmtId="0" fontId="81" fillId="0" borderId="0" xfId="0" applyFont="1" applyAlignment="1">
      <alignment wrapText="1"/>
    </xf>
    <xf numFmtId="0" fontId="28" fillId="0" borderId="0" xfId="0" applyFont="1" applyAlignment="1">
      <alignment horizontal="center"/>
    </xf>
    <xf numFmtId="0" fontId="31" fillId="7" borderId="10" xfId="0" applyFont="1" applyFill="1" applyBorder="1" applyAlignment="1">
      <alignment vertical="center"/>
    </xf>
    <xf numFmtId="0" fontId="31" fillId="7" borderId="11" xfId="0" applyFont="1" applyFill="1" applyBorder="1" applyAlignment="1">
      <alignment vertical="center"/>
    </xf>
    <xf numFmtId="0" fontId="0" fillId="7" borderId="5" xfId="0" applyFill="1" applyBorder="1"/>
    <xf numFmtId="0" fontId="0" fillId="0" borderId="7" xfId="0" applyBorder="1" applyAlignment="1">
      <alignment vertical="center"/>
    </xf>
    <xf numFmtId="0" fontId="76" fillId="0" borderId="7" xfId="0" applyFont="1" applyBorder="1" applyAlignment="1">
      <alignment vertical="center"/>
    </xf>
    <xf numFmtId="0" fontId="144" fillId="0" borderId="0" xfId="0" applyFont="1" applyAlignment="1">
      <alignment horizontal="center" vertical="center"/>
    </xf>
    <xf numFmtId="0" fontId="144" fillId="6" borderId="0" xfId="0" applyFont="1" applyFill="1" applyAlignment="1">
      <alignment vertical="center"/>
    </xf>
    <xf numFmtId="0" fontId="11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0" fontId="14" fillId="0" borderId="0" xfId="0" applyFont="1" applyAlignment="1">
      <alignment horizontal="right" vertical="center"/>
    </xf>
    <xf numFmtId="0" fontId="14" fillId="0" borderId="0" xfId="0" applyFont="1" applyAlignment="1">
      <alignment horizontal="left" vertical="center"/>
    </xf>
    <xf numFmtId="0" fontId="31" fillId="7" borderId="9" xfId="0" applyFont="1" applyFill="1" applyBorder="1" applyAlignment="1">
      <alignment vertical="center"/>
    </xf>
    <xf numFmtId="0" fontId="0" fillId="7" borderId="13" xfId="0" applyFill="1" applyBorder="1"/>
    <xf numFmtId="1" fontId="7" fillId="4" borderId="8" xfId="0" applyNumberFormat="1" applyFont="1" applyFill="1" applyBorder="1" applyAlignment="1">
      <alignment horizontal="center" vertical="center"/>
    </xf>
    <xf numFmtId="0" fontId="17" fillId="0" borderId="0" xfId="0" applyFont="1" applyAlignment="1">
      <alignment vertical="center" wrapText="1"/>
    </xf>
    <xf numFmtId="0" fontId="17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0" fillId="0" borderId="2" xfId="0" applyBorder="1"/>
    <xf numFmtId="0" fontId="7" fillId="0" borderId="0" xfId="0" applyFont="1" applyAlignment="1">
      <alignment horizontal="right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7" fillId="0" borderId="10" xfId="0" applyFont="1" applyBorder="1" applyAlignment="1">
      <alignment vertical="center"/>
    </xf>
    <xf numFmtId="0" fontId="0" fillId="0" borderId="5" xfId="0" applyBorder="1"/>
    <xf numFmtId="0" fontId="7" fillId="0" borderId="9" xfId="0" applyFont="1" applyBorder="1" applyAlignment="1">
      <alignment vertical="center"/>
    </xf>
    <xf numFmtId="0" fontId="7" fillId="0" borderId="14" xfId="0" applyFont="1" applyBorder="1" applyAlignment="1">
      <alignment vertical="center"/>
    </xf>
    <xf numFmtId="0" fontId="0" fillId="0" borderId="13" xfId="0" applyBorder="1"/>
    <xf numFmtId="0" fontId="76" fillId="0" borderId="7" xfId="0" applyFont="1" applyBorder="1"/>
    <xf numFmtId="0" fontId="17" fillId="0" borderId="0" xfId="0" applyFont="1" applyAlignment="1">
      <alignment wrapText="1"/>
    </xf>
    <xf numFmtId="0" fontId="17" fillId="0" borderId="0" xfId="0" applyFont="1" applyAlignment="1">
      <alignment horizontal="center" wrapText="1"/>
    </xf>
    <xf numFmtId="9" fontId="0" fillId="0" borderId="0" xfId="1" applyFont="1" applyAlignment="1" applyProtection="1">
      <alignment horizontal="center"/>
    </xf>
    <xf numFmtId="0" fontId="0" fillId="0" borderId="7" xfId="0" applyBorder="1"/>
    <xf numFmtId="0" fontId="0" fillId="0" borderId="8" xfId="0" applyBorder="1" applyAlignment="1">
      <alignment vertical="center"/>
    </xf>
    <xf numFmtId="0" fontId="76" fillId="0" borderId="8" xfId="0" applyFont="1" applyBorder="1"/>
    <xf numFmtId="0" fontId="0" fillId="0" borderId="14" xfId="0" applyBorder="1" applyAlignment="1">
      <alignment horizontal="center"/>
    </xf>
    <xf numFmtId="0" fontId="0" fillId="0" borderId="14" xfId="0" applyBorder="1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58" fillId="0" borderId="0" xfId="0" applyFont="1" applyAlignment="1">
      <alignment horizontal="center" vertical="center" wrapText="1"/>
    </xf>
    <xf numFmtId="0" fontId="2" fillId="0" borderId="0" xfId="0" quotePrefix="1" applyFont="1" applyAlignment="1">
      <alignment vertical="center" wrapText="1"/>
    </xf>
    <xf numFmtId="0" fontId="2" fillId="0" borderId="0" xfId="0" quotePrefix="1" applyFont="1" applyAlignment="1">
      <alignment horizontal="center" vertical="center" wrapText="1"/>
    </xf>
    <xf numFmtId="0" fontId="7" fillId="0" borderId="0" xfId="0" applyFont="1" applyAlignment="1">
      <alignment horizontal="right" vertical="center" wrapText="1"/>
    </xf>
    <xf numFmtId="0" fontId="77" fillId="0" borderId="0" xfId="0" applyFont="1" applyAlignment="1">
      <alignment horizontal="center" vertical="center" wrapText="1"/>
    </xf>
    <xf numFmtId="0" fontId="77" fillId="0" borderId="0" xfId="0" applyFont="1" applyAlignment="1">
      <alignment horizontal="center" vertical="center"/>
    </xf>
    <xf numFmtId="0" fontId="183" fillId="0" borderId="0" xfId="0" applyFont="1" applyAlignment="1">
      <alignment horizontal="center" vertical="center" wrapText="1"/>
    </xf>
    <xf numFmtId="0" fontId="182" fillId="0" borderId="0" xfId="0" applyFont="1" applyAlignment="1">
      <alignment horizontal="center" vertical="center"/>
    </xf>
    <xf numFmtId="0" fontId="162" fillId="3" borderId="29" xfId="0" applyFont="1" applyFill="1" applyBorder="1" applyAlignment="1">
      <alignment horizontal="center" vertical="center" wrapText="1"/>
    </xf>
    <xf numFmtId="0" fontId="161" fillId="3" borderId="93" xfId="0" applyFont="1" applyFill="1" applyBorder="1" applyAlignment="1">
      <alignment horizontal="center" vertical="center" wrapText="1"/>
    </xf>
    <xf numFmtId="9" fontId="78" fillId="3" borderId="17" xfId="1" applyFont="1" applyFill="1" applyBorder="1" applyAlignment="1" applyProtection="1">
      <alignment horizontal="center" vertical="center"/>
    </xf>
    <xf numFmtId="0" fontId="78" fillId="3" borderId="17" xfId="0" applyFont="1" applyFill="1" applyBorder="1" applyAlignment="1">
      <alignment horizontal="center" vertical="center"/>
    </xf>
    <xf numFmtId="0" fontId="18" fillId="4" borderId="15" xfId="0" applyFont="1" applyFill="1" applyBorder="1" applyAlignment="1">
      <alignment horizontal="center" vertical="center" wrapText="1"/>
    </xf>
    <xf numFmtId="0" fontId="17" fillId="0" borderId="0" xfId="0" applyFont="1" applyAlignment="1">
      <alignment vertical="center"/>
    </xf>
    <xf numFmtId="0" fontId="1" fillId="0" borderId="15" xfId="0" applyFont="1" applyBorder="1" applyAlignment="1">
      <alignment vertical="center" wrapText="1"/>
    </xf>
    <xf numFmtId="0" fontId="1" fillId="8" borderId="92" xfId="0" applyFont="1" applyFill="1" applyBorder="1" applyAlignment="1">
      <alignment vertical="center"/>
    </xf>
    <xf numFmtId="0" fontId="145" fillId="0" borderId="17" xfId="0" applyFont="1" applyBorder="1" applyAlignment="1">
      <alignment horizontal="center" vertical="center"/>
    </xf>
    <xf numFmtId="0" fontId="1" fillId="8" borderId="93" xfId="0" applyFont="1" applyFill="1" applyBorder="1" applyAlignment="1">
      <alignment vertical="center"/>
    </xf>
    <xf numFmtId="0" fontId="1" fillId="8" borderId="21" xfId="0" applyFont="1" applyFill="1" applyBorder="1" applyAlignment="1">
      <alignment vertical="center"/>
    </xf>
    <xf numFmtId="0" fontId="76" fillId="6" borderId="17" xfId="0" applyFont="1" applyFill="1" applyBorder="1" applyAlignment="1">
      <alignment vertical="center" wrapText="1"/>
    </xf>
    <xf numFmtId="0" fontId="71" fillId="0" borderId="17" xfId="0" applyFont="1" applyBorder="1" applyAlignment="1">
      <alignment horizontal="center" vertical="center"/>
    </xf>
    <xf numFmtId="0" fontId="76" fillId="12" borderId="17" xfId="0" applyFont="1" applyFill="1" applyBorder="1" applyAlignment="1">
      <alignment vertical="center"/>
    </xf>
    <xf numFmtId="0" fontId="71" fillId="12" borderId="17" xfId="0" applyFont="1" applyFill="1" applyBorder="1" applyAlignment="1">
      <alignment horizontal="center" vertical="center"/>
    </xf>
    <xf numFmtId="9" fontId="76" fillId="32" borderId="17" xfId="0" applyNumberFormat="1" applyFont="1" applyFill="1" applyBorder="1" applyAlignment="1">
      <alignment horizontal="center" vertical="center" wrapText="1"/>
    </xf>
    <xf numFmtId="0" fontId="148" fillId="32" borderId="17" xfId="0" applyFont="1" applyFill="1" applyBorder="1" applyAlignment="1">
      <alignment horizontal="center" vertical="center" wrapText="1"/>
    </xf>
    <xf numFmtId="9" fontId="76" fillId="32" borderId="34" xfId="0" applyNumberFormat="1" applyFont="1" applyFill="1" applyBorder="1" applyAlignment="1">
      <alignment horizontal="center" vertical="center" wrapText="1"/>
    </xf>
    <xf numFmtId="9" fontId="76" fillId="32" borderId="59" xfId="1" applyFont="1" applyFill="1" applyBorder="1" applyAlignment="1" applyProtection="1">
      <alignment horizontal="center" vertical="center" wrapText="1"/>
    </xf>
    <xf numFmtId="0" fontId="76" fillId="27" borderId="42" xfId="0" applyFont="1" applyFill="1" applyBorder="1" applyAlignment="1">
      <alignment horizontal="center" vertical="center"/>
    </xf>
    <xf numFmtId="2" fontId="76" fillId="27" borderId="17" xfId="0" applyNumberFormat="1" applyFont="1" applyFill="1" applyBorder="1" applyAlignment="1">
      <alignment horizontal="center" vertical="center"/>
    </xf>
    <xf numFmtId="9" fontId="79" fillId="27" borderId="34" xfId="1" applyFont="1" applyFill="1" applyBorder="1" applyAlignment="1" applyProtection="1">
      <alignment horizontal="center" vertical="center"/>
    </xf>
    <xf numFmtId="2" fontId="79" fillId="27" borderId="42" xfId="0" applyNumberFormat="1" applyFont="1" applyFill="1" applyBorder="1" applyAlignment="1">
      <alignment horizontal="center" vertical="center"/>
    </xf>
    <xf numFmtId="2" fontId="79" fillId="27" borderId="17" xfId="0" applyNumberFormat="1" applyFont="1" applyFill="1" applyBorder="1" applyAlignment="1">
      <alignment horizontal="center" vertical="center"/>
    </xf>
    <xf numFmtId="9" fontId="79" fillId="27" borderId="29" xfId="1" applyFont="1" applyFill="1" applyBorder="1" applyAlignment="1" applyProtection="1">
      <alignment horizontal="center" vertical="center"/>
    </xf>
    <xf numFmtId="0" fontId="0" fillId="3" borderId="43" xfId="0" applyFill="1" applyBorder="1" applyAlignment="1">
      <alignment horizontal="center" vertical="center"/>
    </xf>
    <xf numFmtId="0" fontId="19" fillId="3" borderId="43" xfId="0" applyFont="1" applyFill="1" applyBorder="1" applyAlignment="1">
      <alignment vertical="center" wrapText="1"/>
    </xf>
    <xf numFmtId="0" fontId="145" fillId="3" borderId="42" xfId="0" applyFont="1" applyFill="1" applyBorder="1" applyAlignment="1">
      <alignment horizontal="center" vertical="center"/>
    </xf>
    <xf numFmtId="0" fontId="145" fillId="3" borderId="17" xfId="0" applyFont="1" applyFill="1" applyBorder="1" applyAlignment="1">
      <alignment horizontal="center" vertical="center"/>
    </xf>
    <xf numFmtId="9" fontId="32" fillId="3" borderId="59" xfId="1" applyFont="1" applyFill="1" applyBorder="1" applyAlignment="1" applyProtection="1">
      <alignment horizontal="center" vertical="center" wrapText="1"/>
    </xf>
    <xf numFmtId="9" fontId="32" fillId="3" borderId="34" xfId="1" applyFont="1" applyFill="1" applyBorder="1" applyAlignment="1" applyProtection="1">
      <alignment horizontal="center" vertical="center" wrapText="1"/>
    </xf>
    <xf numFmtId="9" fontId="32" fillId="3" borderId="29" xfId="1" applyFont="1" applyFill="1" applyBorder="1" applyAlignment="1" applyProtection="1">
      <alignment horizontal="center" vertical="center" wrapText="1"/>
    </xf>
    <xf numFmtId="9" fontId="32" fillId="3" borderId="17" xfId="1" applyFont="1" applyFill="1" applyBorder="1" applyAlignment="1" applyProtection="1">
      <alignment horizontal="center" vertical="center" wrapText="1"/>
    </xf>
    <xf numFmtId="0" fontId="63" fillId="8" borderId="93" xfId="0" applyFont="1" applyFill="1" applyBorder="1" applyAlignment="1">
      <alignment vertical="center"/>
    </xf>
    <xf numFmtId="0" fontId="76" fillId="6" borderId="21" xfId="0" applyFont="1" applyFill="1" applyBorder="1" applyAlignment="1">
      <alignment vertical="center" wrapText="1"/>
    </xf>
    <xf numFmtId="0" fontId="114" fillId="12" borderId="17" xfId="0" applyFont="1" applyFill="1" applyBorder="1" applyAlignment="1">
      <alignment vertical="center"/>
    </xf>
    <xf numFmtId="1" fontId="148" fillId="41" borderId="17" xfId="0" applyNumberFormat="1" applyFont="1" applyFill="1" applyBorder="1" applyAlignment="1">
      <alignment horizontal="center" vertical="center" wrapText="1"/>
    </xf>
    <xf numFmtId="2" fontId="76" fillId="35" borderId="42" xfId="0" applyNumberFormat="1" applyFont="1" applyFill="1" applyBorder="1" applyAlignment="1">
      <alignment horizontal="center" vertical="center"/>
    </xf>
    <xf numFmtId="2" fontId="76" fillId="35" borderId="23" xfId="0" applyNumberFormat="1" applyFont="1" applyFill="1" applyBorder="1" applyAlignment="1">
      <alignment horizontal="center" vertical="center"/>
    </xf>
    <xf numFmtId="9" fontId="76" fillId="35" borderId="12" xfId="1" applyFont="1" applyFill="1" applyBorder="1" applyAlignment="1" applyProtection="1">
      <alignment horizontal="center" vertical="center"/>
    </xf>
    <xf numFmtId="2" fontId="76" fillId="35" borderId="28" xfId="0" applyNumberFormat="1" applyFont="1" applyFill="1" applyBorder="1" applyAlignment="1">
      <alignment horizontal="center" vertical="center"/>
    </xf>
    <xf numFmtId="9" fontId="76" fillId="35" borderId="0" xfId="1" applyFont="1" applyFill="1" applyBorder="1" applyAlignment="1" applyProtection="1">
      <alignment horizontal="center" vertical="center"/>
    </xf>
    <xf numFmtId="0" fontId="1" fillId="12" borderId="18" xfId="0" applyFont="1" applyFill="1" applyBorder="1" applyAlignment="1">
      <alignment vertical="center"/>
    </xf>
    <xf numFmtId="0" fontId="63" fillId="12" borderId="17" xfId="0" applyFont="1" applyFill="1" applyBorder="1" applyAlignment="1">
      <alignment horizontal="center" vertical="center"/>
    </xf>
    <xf numFmtId="9" fontId="76" fillId="32" borderId="43" xfId="1" applyFont="1" applyFill="1" applyBorder="1" applyAlignment="1" applyProtection="1">
      <alignment horizontal="center" vertical="center" wrapText="1"/>
    </xf>
    <xf numFmtId="0" fontId="1" fillId="4" borderId="21" xfId="0" applyFont="1" applyFill="1" applyBorder="1" applyAlignment="1">
      <alignment horizontal="center" vertical="center"/>
    </xf>
    <xf numFmtId="0" fontId="31" fillId="12" borderId="17" xfId="0" applyFont="1" applyFill="1" applyBorder="1" applyAlignment="1">
      <alignment vertical="center"/>
    </xf>
    <xf numFmtId="1" fontId="76" fillId="41" borderId="43" xfId="0" applyNumberFormat="1" applyFont="1" applyFill="1" applyBorder="1" applyAlignment="1">
      <alignment horizontal="center" vertical="center" wrapText="1"/>
    </xf>
    <xf numFmtId="0" fontId="19" fillId="3" borderId="39" xfId="0" applyFont="1" applyFill="1" applyBorder="1" applyAlignment="1">
      <alignment horizontal="right" vertical="center" wrapText="1"/>
    </xf>
    <xf numFmtId="0" fontId="19" fillId="3" borderId="39" xfId="0" applyFont="1" applyFill="1" applyBorder="1" applyAlignment="1">
      <alignment vertical="center" wrapText="1"/>
    </xf>
    <xf numFmtId="0" fontId="32" fillId="3" borderId="27" xfId="0" applyFont="1" applyFill="1" applyBorder="1" applyAlignment="1">
      <alignment horizontal="center" vertical="center"/>
    </xf>
    <xf numFmtId="2" fontId="32" fillId="3" borderId="18" xfId="0" applyNumberFormat="1" applyFont="1" applyFill="1" applyBorder="1" applyAlignment="1">
      <alignment horizontal="center" vertical="center" wrapText="1"/>
    </xf>
    <xf numFmtId="9" fontId="32" fillId="3" borderId="32" xfId="1" applyFont="1" applyFill="1" applyBorder="1" applyAlignment="1" applyProtection="1">
      <alignment horizontal="center" vertical="center" wrapText="1"/>
    </xf>
    <xf numFmtId="165" fontId="32" fillId="3" borderId="18" xfId="0" applyNumberFormat="1" applyFont="1" applyFill="1" applyBorder="1" applyAlignment="1">
      <alignment horizontal="center" vertical="center" wrapText="1"/>
    </xf>
    <xf numFmtId="9" fontId="32" fillId="3" borderId="44" xfId="1" applyFont="1" applyFill="1" applyBorder="1" applyAlignment="1" applyProtection="1">
      <alignment horizontal="center" vertical="center" wrapText="1"/>
    </xf>
    <xf numFmtId="0" fontId="13" fillId="8" borderId="17" xfId="0" applyFont="1" applyFill="1" applyBorder="1" applyAlignment="1">
      <alignment horizontal="center" vertical="center"/>
    </xf>
    <xf numFmtId="0" fontId="13" fillId="8" borderId="92" xfId="0" applyFont="1" applyFill="1" applyBorder="1" applyAlignment="1">
      <alignment horizontal="center" vertical="center"/>
    </xf>
    <xf numFmtId="0" fontId="4" fillId="8" borderId="93" xfId="0" applyFont="1" applyFill="1" applyBorder="1" applyAlignment="1">
      <alignment horizontal="center" vertical="center"/>
    </xf>
    <xf numFmtId="0" fontId="13" fillId="8" borderId="21" xfId="0" applyFont="1" applyFill="1" applyBorder="1" applyAlignment="1">
      <alignment horizontal="center" vertical="center"/>
    </xf>
    <xf numFmtId="0" fontId="79" fillId="6" borderId="21" xfId="0" applyFont="1" applyFill="1" applyBorder="1" applyAlignment="1">
      <alignment vertical="center" wrapText="1"/>
    </xf>
    <xf numFmtId="0" fontId="72" fillId="0" borderId="17" xfId="0" applyFont="1" applyBorder="1" applyAlignment="1">
      <alignment horizontal="center" vertical="center"/>
    </xf>
    <xf numFmtId="0" fontId="72" fillId="12" borderId="17" xfId="0" applyFont="1" applyFill="1" applyBorder="1" applyAlignment="1">
      <alignment horizontal="center" vertical="center"/>
    </xf>
    <xf numFmtId="1" fontId="148" fillId="32" borderId="21" xfId="0" applyNumberFormat="1" applyFont="1" applyFill="1" applyBorder="1" applyAlignment="1">
      <alignment horizontal="center" vertical="center" wrapText="1"/>
    </xf>
    <xf numFmtId="0" fontId="76" fillId="34" borderId="42" xfId="0" applyFont="1" applyFill="1" applyBorder="1" applyAlignment="1">
      <alignment horizontal="center" vertical="center"/>
    </xf>
    <xf numFmtId="2" fontId="76" fillId="34" borderId="17" xfId="0" applyNumberFormat="1" applyFont="1" applyFill="1" applyBorder="1" applyAlignment="1">
      <alignment horizontal="center" vertical="center"/>
    </xf>
    <xf numFmtId="9" fontId="79" fillId="34" borderId="34" xfId="1" applyFont="1" applyFill="1" applyBorder="1" applyAlignment="1" applyProtection="1">
      <alignment horizontal="center" vertical="center"/>
    </xf>
    <xf numFmtId="9" fontId="79" fillId="34" borderId="29" xfId="1" applyFont="1" applyFill="1" applyBorder="1" applyAlignment="1" applyProtection="1">
      <alignment horizontal="center" vertical="center"/>
    </xf>
    <xf numFmtId="0" fontId="103" fillId="6" borderId="21" xfId="0" applyFont="1" applyFill="1" applyBorder="1" applyAlignment="1">
      <alignment horizontal="left" vertical="center" wrapText="1"/>
    </xf>
    <xf numFmtId="0" fontId="79" fillId="12" borderId="18" xfId="0" applyFont="1" applyFill="1" applyBorder="1" applyAlignment="1">
      <alignment vertical="center"/>
    </xf>
    <xf numFmtId="2" fontId="76" fillId="34" borderId="19" xfId="0" applyNumberFormat="1" applyFont="1" applyFill="1" applyBorder="1" applyAlignment="1">
      <alignment horizontal="center" vertical="center" wrapText="1"/>
    </xf>
    <xf numFmtId="2" fontId="76" fillId="34" borderId="19" xfId="0" applyNumberFormat="1" applyFont="1" applyFill="1" applyBorder="1" applyAlignment="1">
      <alignment horizontal="center" vertical="center"/>
    </xf>
    <xf numFmtId="9" fontId="79" fillId="34" borderId="38" xfId="1" applyFont="1" applyFill="1" applyBorder="1" applyAlignment="1" applyProtection="1">
      <alignment horizontal="center" vertical="center"/>
    </xf>
    <xf numFmtId="0" fontId="80" fillId="6" borderId="21" xfId="0" applyFont="1" applyFill="1" applyBorder="1" applyAlignment="1">
      <alignment horizontal="left" vertical="center" wrapText="1"/>
    </xf>
    <xf numFmtId="0" fontId="79" fillId="12" borderId="21" xfId="0" applyFont="1" applyFill="1" applyBorder="1" applyAlignment="1">
      <alignment vertical="center"/>
    </xf>
    <xf numFmtId="0" fontId="76" fillId="27" borderId="43" xfId="0" applyFont="1" applyFill="1" applyBorder="1" applyAlignment="1">
      <alignment horizontal="center" vertical="center"/>
    </xf>
    <xf numFmtId="0" fontId="76" fillId="27" borderId="34" xfId="0" applyFont="1" applyFill="1" applyBorder="1" applyAlignment="1">
      <alignment horizontal="center" vertical="center"/>
    </xf>
    <xf numFmtId="0" fontId="76" fillId="27" borderId="62" xfId="0" applyFont="1" applyFill="1" applyBorder="1" applyAlignment="1">
      <alignment horizontal="center" vertical="center"/>
    </xf>
    <xf numFmtId="0" fontId="76" fillId="27" borderId="17" xfId="0" applyFont="1" applyFill="1" applyBorder="1" applyAlignment="1">
      <alignment horizontal="center" vertical="center"/>
    </xf>
    <xf numFmtId="0" fontId="79" fillId="6" borderId="20" xfId="0" applyFont="1" applyFill="1" applyBorder="1" applyAlignment="1">
      <alignment horizontal="left" vertical="center" wrapText="1"/>
    </xf>
    <xf numFmtId="0" fontId="72" fillId="0" borderId="18" xfId="0" applyFont="1" applyBorder="1" applyAlignment="1">
      <alignment horizontal="center" vertical="center"/>
    </xf>
    <xf numFmtId="0" fontId="171" fillId="0" borderId="25" xfId="0" applyFont="1" applyBorder="1" applyAlignment="1">
      <alignment horizontal="center" vertical="center"/>
    </xf>
    <xf numFmtId="0" fontId="13" fillId="12" borderId="25" xfId="0" applyFont="1" applyFill="1" applyBorder="1" applyAlignment="1">
      <alignment horizontal="right" vertical="center"/>
    </xf>
    <xf numFmtId="0" fontId="13" fillId="12" borderId="25" xfId="0" applyFont="1" applyFill="1" applyBorder="1" applyAlignment="1">
      <alignment vertical="center"/>
    </xf>
    <xf numFmtId="0" fontId="4" fillId="12" borderId="18" xfId="0" applyFont="1" applyFill="1" applyBorder="1" applyAlignment="1">
      <alignment horizontal="center" vertical="center"/>
    </xf>
    <xf numFmtId="0" fontId="72" fillId="12" borderId="18" xfId="0" applyFont="1" applyFill="1" applyBorder="1" applyAlignment="1">
      <alignment horizontal="center" vertical="center"/>
    </xf>
    <xf numFmtId="0" fontId="76" fillId="34" borderId="28" xfId="0" applyFont="1" applyFill="1" applyBorder="1" applyAlignment="1">
      <alignment horizontal="center" vertical="center"/>
    </xf>
    <xf numFmtId="2" fontId="76" fillId="34" borderId="25" xfId="0" applyNumberFormat="1" applyFont="1" applyFill="1" applyBorder="1" applyAlignment="1">
      <alignment horizontal="center" vertical="center"/>
    </xf>
    <xf numFmtId="9" fontId="79" fillId="34" borderId="35" xfId="1" applyFont="1" applyFill="1" applyBorder="1" applyAlignment="1" applyProtection="1">
      <alignment horizontal="center" vertical="center"/>
    </xf>
    <xf numFmtId="9" fontId="79" fillId="34" borderId="54" xfId="1" applyFont="1" applyFill="1" applyBorder="1" applyAlignment="1" applyProtection="1">
      <alignment horizontal="center" vertical="center"/>
    </xf>
    <xf numFmtId="0" fontId="0" fillId="3" borderId="39" xfId="0" applyFill="1" applyBorder="1" applyAlignment="1">
      <alignment horizontal="center" vertical="center"/>
    </xf>
    <xf numFmtId="0" fontId="31" fillId="3" borderId="39" xfId="0" applyFont="1" applyFill="1" applyBorder="1" applyAlignment="1">
      <alignment horizontal="right" vertical="center"/>
    </xf>
    <xf numFmtId="0" fontId="31" fillId="3" borderId="39" xfId="0" applyFont="1" applyFill="1" applyBorder="1" applyAlignment="1">
      <alignment horizontal="left" vertical="center"/>
    </xf>
    <xf numFmtId="0" fontId="86" fillId="3" borderId="39" xfId="0" applyFont="1" applyFill="1" applyBorder="1" applyAlignment="1">
      <alignment horizontal="center" vertical="center"/>
    </xf>
    <xf numFmtId="0" fontId="28" fillId="3" borderId="39" xfId="0" applyFont="1" applyFill="1" applyBorder="1" applyAlignment="1">
      <alignment horizontal="center" vertical="center" wrapText="1"/>
    </xf>
    <xf numFmtId="0" fontId="149" fillId="3" borderId="42" xfId="0" applyFont="1" applyFill="1" applyBorder="1" applyAlignment="1">
      <alignment horizontal="center"/>
    </xf>
    <xf numFmtId="0" fontId="6" fillId="3" borderId="17" xfId="0" applyFont="1" applyFill="1" applyBorder="1" applyAlignment="1">
      <alignment horizontal="center"/>
    </xf>
    <xf numFmtId="0" fontId="149" fillId="3" borderId="17" xfId="0" applyFont="1" applyFill="1" applyBorder="1" applyAlignment="1">
      <alignment horizontal="center"/>
    </xf>
    <xf numFmtId="0" fontId="6" fillId="3" borderId="28" xfId="0" applyFont="1" applyFill="1" applyBorder="1" applyAlignment="1">
      <alignment horizontal="center"/>
    </xf>
    <xf numFmtId="2" fontId="32" fillId="3" borderId="25" xfId="0" applyNumberFormat="1" applyFont="1" applyFill="1" applyBorder="1" applyAlignment="1">
      <alignment horizontal="center" vertical="center" wrapText="1"/>
    </xf>
    <xf numFmtId="9" fontId="32" fillId="3" borderId="35" xfId="1" applyFont="1" applyFill="1" applyBorder="1" applyAlignment="1" applyProtection="1">
      <alignment horizontal="center" vertical="center" wrapText="1"/>
    </xf>
    <xf numFmtId="9" fontId="32" fillId="3" borderId="54" xfId="1" applyFont="1" applyFill="1" applyBorder="1" applyAlignment="1" applyProtection="1">
      <alignment horizontal="center" vertical="center" wrapText="1"/>
    </xf>
    <xf numFmtId="0" fontId="76" fillId="6" borderId="21" xfId="0" applyFont="1" applyFill="1" applyBorder="1" applyAlignment="1">
      <alignment horizontal="left" vertical="center" wrapText="1"/>
    </xf>
    <xf numFmtId="0" fontId="76" fillId="67" borderId="42" xfId="0" applyFont="1" applyFill="1" applyBorder="1" applyAlignment="1">
      <alignment horizontal="center" vertical="center"/>
    </xf>
    <xf numFmtId="0" fontId="76" fillId="67" borderId="17" xfId="0" applyFont="1" applyFill="1" applyBorder="1" applyAlignment="1">
      <alignment horizontal="center" vertical="center"/>
    </xf>
    <xf numFmtId="9" fontId="76" fillId="67" borderId="34" xfId="0" applyNumberFormat="1" applyFont="1" applyFill="1" applyBorder="1" applyAlignment="1">
      <alignment vertical="center"/>
    </xf>
    <xf numFmtId="0" fontId="6" fillId="3" borderId="47" xfId="0" applyFont="1" applyFill="1" applyBorder="1" applyAlignment="1">
      <alignment horizontal="center"/>
    </xf>
    <xf numFmtId="2" fontId="32" fillId="3" borderId="19" xfId="0" applyNumberFormat="1" applyFont="1" applyFill="1" applyBorder="1" applyAlignment="1">
      <alignment horizontal="center" vertical="center" wrapText="1"/>
    </xf>
    <xf numFmtId="2" fontId="32" fillId="3" borderId="47" xfId="0" applyNumberFormat="1" applyFont="1" applyFill="1" applyBorder="1" applyAlignment="1">
      <alignment horizontal="center" vertical="center" wrapText="1"/>
    </xf>
    <xf numFmtId="0" fontId="70" fillId="4" borderId="62" xfId="0" applyFont="1" applyFill="1" applyBorder="1" applyAlignment="1">
      <alignment vertical="center" wrapText="1"/>
    </xf>
    <xf numFmtId="0" fontId="70" fillId="4" borderId="29" xfId="0" applyFont="1" applyFill="1" applyBorder="1" applyAlignment="1">
      <alignment vertical="center" wrapText="1"/>
    </xf>
    <xf numFmtId="0" fontId="70" fillId="4" borderId="21" xfId="0" applyFont="1" applyFill="1" applyBorder="1" applyAlignment="1">
      <alignment vertical="center" wrapText="1"/>
    </xf>
    <xf numFmtId="0" fontId="145" fillId="4" borderId="42" xfId="0" applyFont="1" applyFill="1" applyBorder="1" applyAlignment="1">
      <alignment vertical="center" wrapText="1"/>
    </xf>
    <xf numFmtId="0" fontId="70" fillId="4" borderId="34" xfId="0" applyFont="1" applyFill="1" applyBorder="1" applyAlignment="1">
      <alignment vertical="center" wrapText="1"/>
    </xf>
    <xf numFmtId="0" fontId="70" fillId="4" borderId="59" xfId="0" applyFont="1" applyFill="1" applyBorder="1" applyAlignment="1">
      <alignment vertical="center" wrapText="1"/>
    </xf>
    <xf numFmtId="0" fontId="70" fillId="4" borderId="15" xfId="0" applyFont="1" applyFill="1" applyBorder="1" applyAlignment="1">
      <alignment horizontal="center" vertical="center" wrapText="1"/>
    </xf>
    <xf numFmtId="0" fontId="70" fillId="4" borderId="12" xfId="0" applyFont="1" applyFill="1" applyBorder="1" applyAlignment="1">
      <alignment vertical="center" wrapText="1"/>
    </xf>
    <xf numFmtId="0" fontId="18" fillId="4" borderId="17" xfId="0" applyFont="1" applyFill="1" applyBorder="1" applyAlignment="1">
      <alignment vertical="center" wrapText="1"/>
    </xf>
    <xf numFmtId="0" fontId="63" fillId="8" borderId="93" xfId="0" applyFont="1" applyFill="1" applyBorder="1" applyAlignment="1">
      <alignment horizontal="center" vertical="center"/>
    </xf>
    <xf numFmtId="0" fontId="19" fillId="0" borderId="17" xfId="0" applyFont="1" applyBorder="1" applyAlignment="1">
      <alignment horizontal="center"/>
    </xf>
    <xf numFmtId="0" fontId="171" fillId="0" borderId="17" xfId="0" applyFont="1" applyBorder="1" applyAlignment="1">
      <alignment horizontal="center"/>
    </xf>
    <xf numFmtId="9" fontId="76" fillId="67" borderId="29" xfId="0" applyNumberFormat="1" applyFont="1" applyFill="1" applyBorder="1" applyAlignment="1">
      <alignment horizontal="center" vertical="center"/>
    </xf>
    <xf numFmtId="9" fontId="19" fillId="4" borderId="17" xfId="1" applyFont="1" applyFill="1" applyBorder="1" applyAlignment="1" applyProtection="1">
      <alignment horizontal="center" vertical="center" wrapText="1"/>
    </xf>
    <xf numFmtId="0" fontId="76" fillId="32" borderId="17" xfId="0" applyFont="1" applyFill="1" applyBorder="1" applyAlignment="1">
      <alignment horizontal="center" vertical="center"/>
    </xf>
    <xf numFmtId="0" fontId="76" fillId="32" borderId="34" xfId="0" applyFont="1" applyFill="1" applyBorder="1" applyAlignment="1">
      <alignment horizontal="center" vertical="center"/>
    </xf>
    <xf numFmtId="0" fontId="76" fillId="27" borderId="29" xfId="0" applyFont="1" applyFill="1" applyBorder="1" applyAlignment="1">
      <alignment horizontal="center" vertical="center"/>
    </xf>
    <xf numFmtId="0" fontId="6" fillId="3" borderId="17" xfId="2" applyFont="1" applyFill="1" applyBorder="1" applyAlignment="1">
      <alignment horizontal="center" vertical="center"/>
    </xf>
    <xf numFmtId="0" fontId="6" fillId="3" borderId="29" xfId="2" applyFont="1" applyFill="1" applyBorder="1" applyAlignment="1">
      <alignment horizontal="center" vertical="center"/>
    </xf>
    <xf numFmtId="0" fontId="6" fillId="3" borderId="92" xfId="2" applyFont="1" applyFill="1" applyBorder="1" applyAlignment="1">
      <alignment horizontal="center" vertical="center"/>
    </xf>
    <xf numFmtId="0" fontId="6" fillId="3" borderId="93" xfId="2" applyFont="1" applyFill="1" applyBorder="1" applyAlignment="1">
      <alignment horizontal="center" vertical="center"/>
    </xf>
    <xf numFmtId="0" fontId="6" fillId="3" borderId="21" xfId="2" applyFont="1" applyFill="1" applyBorder="1" applyAlignment="1">
      <alignment horizontal="center" vertical="center"/>
    </xf>
    <xf numFmtId="0" fontId="149" fillId="3" borderId="42" xfId="2" applyFont="1" applyFill="1" applyBorder="1" applyAlignment="1">
      <alignment wrapText="1"/>
    </xf>
    <xf numFmtId="0" fontId="6" fillId="3" borderId="17" xfId="2" applyFont="1" applyFill="1" applyBorder="1" applyAlignment="1">
      <alignment wrapText="1"/>
    </xf>
    <xf numFmtId="0" fontId="6" fillId="3" borderId="34" xfId="2" applyFont="1" applyFill="1" applyBorder="1" applyAlignment="1">
      <alignment wrapText="1"/>
    </xf>
    <xf numFmtId="9" fontId="6" fillId="3" borderId="50" xfId="1" applyFont="1" applyFill="1" applyBorder="1" applyAlignment="1" applyProtection="1">
      <alignment horizontal="center" vertical="center" wrapText="1"/>
    </xf>
    <xf numFmtId="9" fontId="6" fillId="3" borderId="45" xfId="1" applyFont="1" applyFill="1" applyBorder="1" applyAlignment="1" applyProtection="1">
      <alignment horizontal="center" vertical="center" wrapText="1"/>
    </xf>
    <xf numFmtId="9" fontId="6" fillId="3" borderId="52" xfId="1" applyFont="1" applyFill="1" applyBorder="1" applyAlignment="1" applyProtection="1">
      <alignment horizontal="center" vertical="center" wrapText="1"/>
    </xf>
    <xf numFmtId="0" fontId="56" fillId="0" borderId="0" xfId="2"/>
    <xf numFmtId="0" fontId="76" fillId="27" borderId="29" xfId="0" applyFont="1" applyFill="1" applyBorder="1" applyAlignment="1">
      <alignment vertical="center"/>
    </xf>
    <xf numFmtId="2" fontId="79" fillId="34" borderId="17" xfId="0" applyNumberFormat="1" applyFont="1" applyFill="1" applyBorder="1" applyAlignment="1">
      <alignment horizontal="center" vertical="center" wrapText="1"/>
    </xf>
    <xf numFmtId="9" fontId="79" fillId="34" borderId="34" xfId="1" applyFont="1" applyFill="1" applyBorder="1" applyAlignment="1" applyProtection="1">
      <alignment horizontal="center" vertical="center" wrapText="1"/>
    </xf>
    <xf numFmtId="165" fontId="76" fillId="34" borderId="17" xfId="0" applyNumberFormat="1" applyFont="1" applyFill="1" applyBorder="1" applyAlignment="1">
      <alignment horizontal="center" vertical="center"/>
    </xf>
    <xf numFmtId="0" fontId="6" fillId="3" borderId="31" xfId="2" applyFont="1" applyFill="1" applyBorder="1" applyAlignment="1">
      <alignment wrapText="1"/>
    </xf>
    <xf numFmtId="0" fontId="6" fillId="3" borderId="24" xfId="2" applyFont="1" applyFill="1" applyBorder="1" applyAlignment="1">
      <alignment wrapText="1"/>
    </xf>
    <xf numFmtId="0" fontId="6" fillId="3" borderId="33" xfId="2" applyFont="1" applyFill="1" applyBorder="1" applyAlignment="1">
      <alignment wrapText="1"/>
    </xf>
    <xf numFmtId="9" fontId="6" fillId="3" borderId="71" xfId="1" applyFont="1" applyFill="1" applyBorder="1" applyAlignment="1" applyProtection="1">
      <alignment horizontal="center" vertical="center" wrapText="1"/>
    </xf>
    <xf numFmtId="9" fontId="6" fillId="3" borderId="80" xfId="1" applyFont="1" applyFill="1" applyBorder="1" applyAlignment="1" applyProtection="1">
      <alignment horizontal="center" vertical="center" wrapText="1"/>
    </xf>
    <xf numFmtId="0" fontId="85" fillId="5" borderId="62" xfId="0" applyFont="1" applyFill="1" applyBorder="1"/>
    <xf numFmtId="0" fontId="6" fillId="5" borderId="17" xfId="0" applyFont="1" applyFill="1" applyBorder="1" applyAlignment="1">
      <alignment horizontal="center"/>
    </xf>
    <xf numFmtId="0" fontId="6" fillId="5" borderId="29" xfId="0" applyFont="1" applyFill="1" applyBorder="1" applyAlignment="1">
      <alignment horizontal="center"/>
    </xf>
    <xf numFmtId="0" fontId="6" fillId="5" borderId="94" xfId="0" applyFont="1" applyFill="1" applyBorder="1" applyAlignment="1">
      <alignment horizontal="center"/>
    </xf>
    <xf numFmtId="0" fontId="6" fillId="5" borderId="103" xfId="0" applyFont="1" applyFill="1" applyBorder="1" applyAlignment="1">
      <alignment horizontal="center"/>
    </xf>
    <xf numFmtId="0" fontId="6" fillId="5" borderId="95" xfId="0" applyFont="1" applyFill="1" applyBorder="1" applyAlignment="1">
      <alignment horizontal="center"/>
    </xf>
    <xf numFmtId="0" fontId="84" fillId="5" borderId="43" xfId="0" applyFont="1" applyFill="1" applyBorder="1" applyAlignment="1">
      <alignment wrapText="1"/>
    </xf>
    <xf numFmtId="0" fontId="84" fillId="5" borderId="43" xfId="0" applyFont="1" applyFill="1" applyBorder="1" applyAlignment="1">
      <alignment horizontal="center" wrapText="1"/>
    </xf>
    <xf numFmtId="0" fontId="9" fillId="5" borderId="43" xfId="0" applyFont="1" applyFill="1" applyBorder="1" applyAlignment="1">
      <alignment horizontal="right"/>
    </xf>
    <xf numFmtId="0" fontId="9" fillId="5" borderId="43" xfId="0" applyFont="1" applyFill="1" applyBorder="1" applyAlignment="1">
      <alignment horizontal="left"/>
    </xf>
    <xf numFmtId="0" fontId="21" fillId="5" borderId="43" xfId="0" applyFont="1" applyFill="1" applyBorder="1" applyAlignment="1">
      <alignment horizontal="right"/>
    </xf>
    <xf numFmtId="0" fontId="21" fillId="5" borderId="43" xfId="0" applyFont="1" applyFill="1" applyBorder="1"/>
    <xf numFmtId="0" fontId="21" fillId="5" borderId="43" xfId="0" applyFont="1" applyFill="1" applyBorder="1" applyAlignment="1">
      <alignment horizontal="center"/>
    </xf>
    <xf numFmtId="0" fontId="21" fillId="5" borderId="19" xfId="0" applyFont="1" applyFill="1" applyBorder="1" applyAlignment="1">
      <alignment horizontal="center"/>
    </xf>
    <xf numFmtId="9" fontId="21" fillId="5" borderId="39" xfId="1" applyFont="1" applyFill="1" applyBorder="1" applyAlignment="1" applyProtection="1">
      <alignment horizontal="center"/>
    </xf>
    <xf numFmtId="0" fontId="21" fillId="5" borderId="39" xfId="0" applyFont="1" applyFill="1" applyBorder="1" applyAlignment="1">
      <alignment horizontal="center"/>
    </xf>
    <xf numFmtId="0" fontId="0" fillId="5" borderId="17" xfId="0" applyFill="1" applyBorder="1"/>
    <xf numFmtId="0" fontId="44" fillId="0" borderId="39" xfId="0" applyFont="1" applyBorder="1" applyAlignment="1">
      <alignment wrapText="1"/>
    </xf>
    <xf numFmtId="0" fontId="44" fillId="0" borderId="45" xfId="0" applyFont="1" applyBorder="1" applyAlignment="1">
      <alignment horizontal="center" wrapText="1"/>
    </xf>
    <xf numFmtId="0" fontId="81" fillId="0" borderId="0" xfId="0" applyFont="1" applyAlignment="1">
      <alignment horizontal="center" wrapText="1"/>
    </xf>
    <xf numFmtId="0" fontId="28" fillId="0" borderId="0" xfId="0" applyFont="1" applyAlignment="1">
      <alignment horizontal="right"/>
    </xf>
    <xf numFmtId="0" fontId="28" fillId="0" borderId="0" xfId="0" applyFont="1"/>
    <xf numFmtId="0" fontId="180" fillId="0" borderId="0" xfId="0" applyFont="1" applyAlignment="1">
      <alignment horizontal="center" wrapText="1"/>
    </xf>
    <xf numFmtId="9" fontId="28" fillId="0" borderId="0" xfId="1" applyFont="1" applyAlignment="1" applyProtection="1">
      <alignment horizontal="center"/>
    </xf>
    <xf numFmtId="9" fontId="0" fillId="7" borderId="5" xfId="1" applyFont="1" applyFill="1" applyBorder="1" applyProtection="1"/>
    <xf numFmtId="0" fontId="14" fillId="0" borderId="0" xfId="0" applyFont="1" applyAlignment="1">
      <alignment horizontal="center" vertical="center"/>
    </xf>
    <xf numFmtId="0" fontId="31" fillId="7" borderId="14" xfId="0" applyFont="1" applyFill="1" applyBorder="1" applyAlignment="1">
      <alignment horizontal="center" vertical="center"/>
    </xf>
    <xf numFmtId="1" fontId="114" fillId="55" borderId="9" xfId="0" applyNumberFormat="1" applyFont="1" applyFill="1" applyBorder="1" applyAlignment="1">
      <alignment horizontal="center" vertical="center"/>
    </xf>
    <xf numFmtId="1" fontId="114" fillId="55" borderId="8" xfId="0" applyNumberFormat="1" applyFont="1" applyFill="1" applyBorder="1" applyAlignment="1">
      <alignment horizontal="center" vertical="center"/>
    </xf>
    <xf numFmtId="9" fontId="0" fillId="0" borderId="2" xfId="1" applyFont="1" applyBorder="1" applyProtection="1"/>
    <xf numFmtId="1" fontId="7" fillId="0" borderId="8" xfId="0" applyNumberFormat="1" applyFont="1" applyBorder="1" applyAlignment="1">
      <alignment horizontal="center" vertical="center"/>
    </xf>
    <xf numFmtId="0" fontId="7" fillId="0" borderId="8" xfId="1" applyNumberFormat="1" applyFont="1" applyBorder="1" applyAlignment="1" applyProtection="1">
      <alignment horizontal="center" vertical="center"/>
    </xf>
    <xf numFmtId="9" fontId="0" fillId="0" borderId="5" xfId="1" applyFont="1" applyBorder="1" applyProtection="1"/>
    <xf numFmtId="1" fontId="7" fillId="4" borderId="6" xfId="0" applyNumberFormat="1" applyFont="1" applyFill="1" applyBorder="1" applyAlignment="1">
      <alignment horizontal="center" vertical="center"/>
    </xf>
    <xf numFmtId="0" fontId="31" fillId="24" borderId="9" xfId="0" applyFont="1" applyFill="1" applyBorder="1" applyAlignment="1">
      <alignment vertical="center"/>
    </xf>
    <xf numFmtId="0" fontId="31" fillId="24" borderId="14" xfId="0" applyFont="1" applyFill="1" applyBorder="1" applyAlignment="1">
      <alignment vertical="center"/>
    </xf>
    <xf numFmtId="9" fontId="0" fillId="0" borderId="13" xfId="1" applyFont="1" applyBorder="1" applyProtection="1"/>
    <xf numFmtId="0" fontId="107" fillId="0" borderId="0" xfId="0" applyFont="1" applyAlignment="1">
      <alignment horizontal="center" vertical="center" wrapText="1"/>
    </xf>
    <xf numFmtId="0" fontId="174" fillId="0" borderId="0" xfId="0" applyFont="1" applyAlignment="1">
      <alignment horizontal="center" vertical="center" wrapText="1"/>
    </xf>
    <xf numFmtId="0" fontId="108" fillId="0" borderId="0" xfId="0" applyFont="1" applyAlignment="1">
      <alignment horizontal="right" vertical="center" wrapText="1"/>
    </xf>
    <xf numFmtId="0" fontId="108" fillId="0" borderId="0" xfId="0" applyFont="1" applyAlignment="1">
      <alignment horizontal="left" vertical="center" wrapText="1"/>
    </xf>
    <xf numFmtId="0" fontId="110" fillId="0" borderId="0" xfId="0" applyFont="1" applyAlignment="1">
      <alignment horizontal="right" vertical="center"/>
    </xf>
    <xf numFmtId="0" fontId="107" fillId="0" borderId="39" xfId="0" applyFont="1" applyBorder="1" applyAlignment="1">
      <alignment horizontal="center" vertical="center"/>
    </xf>
    <xf numFmtId="0" fontId="107" fillId="0" borderId="0" xfId="0" applyFont="1" applyAlignment="1">
      <alignment horizontal="center" vertical="center"/>
    </xf>
    <xf numFmtId="0" fontId="174" fillId="0" borderId="39" xfId="0" applyFont="1" applyBorder="1" applyAlignment="1">
      <alignment horizontal="center" vertical="center"/>
    </xf>
    <xf numFmtId="0" fontId="150" fillId="0" borderId="39" xfId="0" applyFont="1" applyBorder="1" applyAlignment="1">
      <alignment horizontal="right" vertical="center"/>
    </xf>
    <xf numFmtId="0" fontId="150" fillId="0" borderId="39" xfId="0" applyFont="1" applyBorder="1" applyAlignment="1">
      <alignment horizontal="left" vertical="center"/>
    </xf>
    <xf numFmtId="0" fontId="107" fillId="0" borderId="39" xfId="0" applyFont="1" applyBorder="1" applyAlignment="1">
      <alignment horizontal="right" vertical="center"/>
    </xf>
    <xf numFmtId="0" fontId="107" fillId="0" borderId="39" xfId="0" applyFont="1" applyBorder="1" applyAlignment="1">
      <alignment horizontal="left" vertical="center"/>
    </xf>
    <xf numFmtId="0" fontId="174" fillId="0" borderId="14" xfId="0" applyFont="1" applyBorder="1" applyAlignment="1">
      <alignment horizontal="center" vertical="center"/>
    </xf>
    <xf numFmtId="0" fontId="110" fillId="0" borderId="0" xfId="0" applyFont="1"/>
    <xf numFmtId="0" fontId="97" fillId="87" borderId="17" xfId="0" applyFont="1" applyFill="1" applyBorder="1" applyAlignment="1">
      <alignment horizontal="center" wrapText="1"/>
    </xf>
    <xf numFmtId="0" fontId="14" fillId="4" borderId="15" xfId="0" applyFont="1" applyFill="1" applyBorder="1" applyAlignment="1">
      <alignment vertical="center" wrapText="1"/>
    </xf>
    <xf numFmtId="0" fontId="127" fillId="4" borderId="0" xfId="0" applyFont="1" applyFill="1" applyAlignment="1">
      <alignment vertical="center" wrapText="1"/>
    </xf>
    <xf numFmtId="0" fontId="127" fillId="4" borderId="104" xfId="0" applyFont="1" applyFill="1" applyBorder="1" applyAlignment="1">
      <alignment vertical="center" wrapText="1"/>
    </xf>
    <xf numFmtId="0" fontId="127" fillId="4" borderId="17" xfId="0" applyFont="1" applyFill="1" applyBorder="1" applyAlignment="1">
      <alignment vertical="center" wrapText="1"/>
    </xf>
    <xf numFmtId="0" fontId="127" fillId="4" borderId="105" xfId="0" applyFont="1" applyFill="1" applyBorder="1" applyAlignment="1">
      <alignment horizontal="left" vertical="center" wrapText="1"/>
    </xf>
    <xf numFmtId="0" fontId="123" fillId="4" borderId="0" xfId="0" applyFont="1" applyFill="1" applyAlignment="1">
      <alignment vertical="center" wrapText="1"/>
    </xf>
    <xf numFmtId="0" fontId="131" fillId="4" borderId="0" xfId="0" applyFont="1" applyFill="1" applyAlignment="1">
      <alignment horizontal="right" vertical="center"/>
    </xf>
    <xf numFmtId="0" fontId="131" fillId="4" borderId="0" xfId="0" applyFont="1" applyFill="1" applyAlignment="1">
      <alignment horizontal="left" vertical="center"/>
    </xf>
    <xf numFmtId="0" fontId="132" fillId="4" borderId="0" xfId="0" applyFont="1" applyFill="1" applyAlignment="1">
      <alignment horizontal="right" vertical="center" wrapText="1"/>
    </xf>
    <xf numFmtId="0" fontId="132" fillId="4" borderId="0" xfId="0" applyFont="1" applyFill="1" applyAlignment="1">
      <alignment horizontal="left" vertical="center" wrapText="1"/>
    </xf>
    <xf numFmtId="0" fontId="18" fillId="4" borderId="42" xfId="0" applyFont="1" applyFill="1" applyBorder="1" applyAlignment="1">
      <alignment vertical="center" wrapText="1"/>
    </xf>
    <xf numFmtId="0" fontId="18" fillId="4" borderId="34" xfId="0" applyFont="1" applyFill="1" applyBorder="1" applyAlignment="1">
      <alignment vertical="center" wrapText="1"/>
    </xf>
    <xf numFmtId="0" fontId="18" fillId="4" borderId="87" xfId="0" applyFont="1" applyFill="1" applyBorder="1" applyAlignment="1">
      <alignment vertical="center" wrapText="1"/>
    </xf>
    <xf numFmtId="0" fontId="82" fillId="4" borderId="15" xfId="0" applyFont="1" applyFill="1" applyBorder="1" applyAlignment="1">
      <alignment vertical="center" wrapText="1"/>
    </xf>
    <xf numFmtId="0" fontId="82" fillId="4" borderId="40" xfId="0" applyFont="1" applyFill="1" applyBorder="1" applyAlignment="1">
      <alignment vertical="center" wrapText="1"/>
    </xf>
    <xf numFmtId="0" fontId="82" fillId="4" borderId="12" xfId="0" applyFont="1" applyFill="1" applyBorder="1" applyAlignment="1">
      <alignment vertical="center" wrapText="1"/>
    </xf>
    <xf numFmtId="0" fontId="18" fillId="4" borderId="11" xfId="0" applyFont="1" applyFill="1" applyBorder="1" applyAlignment="1">
      <alignment vertical="center" wrapText="1"/>
    </xf>
    <xf numFmtId="0" fontId="31" fillId="8" borderId="17" xfId="0" applyFont="1" applyFill="1" applyBorder="1" applyAlignment="1">
      <alignment horizontal="center" vertical="center"/>
    </xf>
    <xf numFmtId="0" fontId="31" fillId="8" borderId="104" xfId="0" applyFont="1" applyFill="1" applyBorder="1" applyAlignment="1">
      <alignment horizontal="center" vertical="center"/>
    </xf>
    <xf numFmtId="0" fontId="31" fillId="8" borderId="105" xfId="0" applyFont="1" applyFill="1" applyBorder="1" applyAlignment="1">
      <alignment horizontal="left" vertical="center"/>
    </xf>
    <xf numFmtId="0" fontId="31" fillId="8" borderId="21" xfId="0" applyFont="1" applyFill="1" applyBorder="1" applyAlignment="1">
      <alignment horizontal="center" vertical="center"/>
    </xf>
    <xf numFmtId="0" fontId="124" fillId="0" borderId="17" xfId="0" applyFont="1" applyBorder="1" applyAlignment="1">
      <alignment horizontal="left" vertical="center" wrapText="1"/>
    </xf>
    <xf numFmtId="0" fontId="111" fillId="0" borderId="17" xfId="0" applyFont="1" applyBorder="1" applyAlignment="1">
      <alignment horizontal="center" vertical="center"/>
    </xf>
    <xf numFmtId="0" fontId="34" fillId="26" borderId="18" xfId="0" applyFont="1" applyFill="1" applyBorder="1" applyAlignment="1">
      <alignment horizontal="right" vertical="center"/>
    </xf>
    <xf numFmtId="0" fontId="174" fillId="0" borderId="18" xfId="0" applyFont="1" applyBorder="1" applyAlignment="1">
      <alignment horizontal="center" vertical="center"/>
    </xf>
    <xf numFmtId="0" fontId="34" fillId="26" borderId="44" xfId="0" applyFont="1" applyFill="1" applyBorder="1" applyAlignment="1">
      <alignment horizontal="right" vertical="center"/>
    </xf>
    <xf numFmtId="0" fontId="147" fillId="55" borderId="21" xfId="0" applyFont="1" applyFill="1" applyBorder="1" applyAlignment="1">
      <alignment horizontal="center" vertical="center" wrapText="1"/>
    </xf>
    <xf numFmtId="0" fontId="19" fillId="55" borderId="18" xfId="0" applyFont="1" applyFill="1" applyBorder="1" applyAlignment="1">
      <alignment horizontal="center" vertical="center" wrapText="1"/>
    </xf>
    <xf numFmtId="0" fontId="19" fillId="55" borderId="32" xfId="0" applyFont="1" applyFill="1" applyBorder="1" applyAlignment="1">
      <alignment horizontal="center" vertical="center" wrapText="1"/>
    </xf>
    <xf numFmtId="2" fontId="0" fillId="27" borderId="42" xfId="0" applyNumberFormat="1" applyFill="1" applyBorder="1" applyAlignment="1">
      <alignment vertical="center"/>
    </xf>
    <xf numFmtId="2" fontId="0" fillId="27" borderId="17" xfId="0" applyNumberFormat="1" applyFill="1" applyBorder="1" applyAlignment="1">
      <alignment vertical="center"/>
    </xf>
    <xf numFmtId="2" fontId="0" fillId="27" borderId="34" xfId="0" applyNumberFormat="1" applyFill="1" applyBorder="1" applyAlignment="1">
      <alignment vertical="center"/>
    </xf>
    <xf numFmtId="0" fontId="19" fillId="55" borderId="19" xfId="0" applyFont="1" applyFill="1" applyBorder="1" applyAlignment="1">
      <alignment horizontal="center" vertical="center" wrapText="1"/>
    </xf>
    <xf numFmtId="0" fontId="19" fillId="55" borderId="46" xfId="0" applyFont="1" applyFill="1" applyBorder="1" applyAlignment="1">
      <alignment horizontal="center" vertical="center" wrapText="1"/>
    </xf>
    <xf numFmtId="0" fontId="26" fillId="58" borderId="17" xfId="0" applyFont="1" applyFill="1" applyBorder="1" applyAlignment="1">
      <alignment vertical="center" wrapText="1"/>
    </xf>
    <xf numFmtId="0" fontId="33" fillId="58" borderId="17" xfId="0" applyFont="1" applyFill="1" applyBorder="1" applyAlignment="1">
      <alignment horizontal="center" vertical="center" wrapText="1"/>
    </xf>
    <xf numFmtId="0" fontId="33" fillId="58" borderId="29" xfId="0" applyFont="1" applyFill="1" applyBorder="1" applyAlignment="1">
      <alignment horizontal="center" vertical="center" wrapText="1"/>
    </xf>
    <xf numFmtId="0" fontId="33" fillId="58" borderId="104" xfId="0" applyFont="1" applyFill="1" applyBorder="1" applyAlignment="1">
      <alignment horizontal="center" vertical="center" wrapText="1"/>
    </xf>
    <xf numFmtId="0" fontId="33" fillId="58" borderId="105" xfId="0" applyFont="1" applyFill="1" applyBorder="1" applyAlignment="1">
      <alignment horizontal="center" vertical="center" wrapText="1"/>
    </xf>
    <xf numFmtId="0" fontId="33" fillId="58" borderId="21" xfId="0" applyFont="1" applyFill="1" applyBorder="1" applyAlignment="1">
      <alignment horizontal="center" vertical="center" wrapText="1"/>
    </xf>
    <xf numFmtId="0" fontId="31" fillId="3" borderId="43" xfId="0" applyFont="1" applyFill="1" applyBorder="1" applyAlignment="1">
      <alignment horizontal="right" vertical="center" wrapText="1"/>
    </xf>
    <xf numFmtId="0" fontId="31" fillId="3" borderId="43" xfId="0" applyFont="1" applyFill="1" applyBorder="1" applyAlignment="1">
      <alignment horizontal="left" vertical="center" wrapText="1"/>
    </xf>
    <xf numFmtId="0" fontId="147" fillId="59" borderId="21" xfId="0" applyFont="1" applyFill="1" applyBorder="1" applyAlignment="1">
      <alignment horizontal="center" vertical="center" wrapText="1"/>
    </xf>
    <xf numFmtId="0" fontId="19" fillId="59" borderId="17" xfId="0" applyFont="1" applyFill="1" applyBorder="1" applyAlignment="1">
      <alignment horizontal="center" vertical="center" wrapText="1"/>
    </xf>
    <xf numFmtId="0" fontId="19" fillId="59" borderId="34" xfId="0" applyFont="1" applyFill="1" applyBorder="1" applyAlignment="1">
      <alignment horizontal="center" vertical="center" wrapText="1"/>
    </xf>
    <xf numFmtId="9" fontId="20" fillId="59" borderId="87" xfId="0" applyNumberFormat="1" applyFont="1" applyFill="1" applyBorder="1" applyAlignment="1">
      <alignment horizontal="center" vertical="center"/>
    </xf>
    <xf numFmtId="0" fontId="35" fillId="60" borderId="42" xfId="0" applyFont="1" applyFill="1" applyBorder="1" applyAlignment="1">
      <alignment vertical="center"/>
    </xf>
    <xf numFmtId="0" fontId="35" fillId="60" borderId="17" xfId="0" applyFont="1" applyFill="1" applyBorder="1" applyAlignment="1">
      <alignment vertical="center"/>
    </xf>
    <xf numFmtId="0" fontId="35" fillId="60" borderId="34" xfId="0" applyFont="1" applyFill="1" applyBorder="1" applyAlignment="1">
      <alignment vertical="center"/>
    </xf>
    <xf numFmtId="0" fontId="34" fillId="60" borderId="42" xfId="0" applyFont="1" applyFill="1" applyBorder="1" applyAlignment="1">
      <alignment vertical="center"/>
    </xf>
    <xf numFmtId="2" fontId="35" fillId="60" borderId="17" xfId="0" applyNumberFormat="1" applyFont="1" applyFill="1" applyBorder="1" applyAlignment="1">
      <alignment vertical="center"/>
    </xf>
    <xf numFmtId="1" fontId="35" fillId="60" borderId="34" xfId="0" applyNumberFormat="1" applyFont="1" applyFill="1" applyBorder="1" applyAlignment="1">
      <alignment vertical="center"/>
    </xf>
    <xf numFmtId="2" fontId="111" fillId="60" borderId="21" xfId="0" applyNumberFormat="1" applyFont="1" applyFill="1" applyBorder="1" applyAlignment="1">
      <alignment vertical="center"/>
    </xf>
    <xf numFmtId="1" fontId="111" fillId="60" borderId="17" xfId="0" applyNumberFormat="1" applyFont="1" applyFill="1" applyBorder="1" applyAlignment="1">
      <alignment vertical="center"/>
    </xf>
    <xf numFmtId="0" fontId="124" fillId="50" borderId="17" xfId="0" applyFont="1" applyFill="1" applyBorder="1" applyAlignment="1">
      <alignment horizontal="left" vertical="center" wrapText="1"/>
    </xf>
    <xf numFmtId="0" fontId="111" fillId="0" borderId="21" xfId="0" applyFont="1" applyBorder="1" applyAlignment="1">
      <alignment horizontal="center" vertical="center"/>
    </xf>
    <xf numFmtId="0" fontId="34" fillId="26" borderId="18" xfId="0" applyFont="1" applyFill="1" applyBorder="1" applyAlignment="1">
      <alignment horizontal="right" vertical="center" wrapText="1"/>
    </xf>
    <xf numFmtId="0" fontId="34" fillId="26" borderId="18" xfId="0" applyFont="1" applyFill="1" applyBorder="1" applyAlignment="1">
      <alignment horizontal="left" vertical="center" wrapText="1"/>
    </xf>
    <xf numFmtId="9" fontId="147" fillId="55" borderId="21" xfId="1" applyFont="1" applyFill="1" applyBorder="1" applyAlignment="1" applyProtection="1">
      <alignment horizontal="center" vertical="center" wrapText="1"/>
    </xf>
    <xf numFmtId="9" fontId="19" fillId="55" borderId="17" xfId="1" applyFont="1" applyFill="1" applyBorder="1" applyAlignment="1" applyProtection="1">
      <alignment horizontal="center" vertical="center"/>
    </xf>
    <xf numFmtId="9" fontId="147" fillId="55" borderId="17" xfId="1" applyFont="1" applyFill="1" applyBorder="1" applyAlignment="1" applyProtection="1">
      <alignment horizontal="center" vertical="center" wrapText="1"/>
    </xf>
    <xf numFmtId="9" fontId="19" fillId="55" borderId="34" xfId="1" applyFont="1" applyFill="1" applyBorder="1" applyAlignment="1" applyProtection="1">
      <alignment horizontal="center" vertical="center"/>
    </xf>
    <xf numFmtId="9" fontId="19" fillId="55" borderId="87" xfId="0" applyNumberFormat="1" applyFont="1" applyFill="1" applyBorder="1" applyAlignment="1">
      <alignment horizontal="center" vertical="center"/>
    </xf>
    <xf numFmtId="9" fontId="19" fillId="55" borderId="17" xfId="0" applyNumberFormat="1" applyFont="1" applyFill="1" applyBorder="1" applyAlignment="1">
      <alignment horizontal="center" vertical="center"/>
    </xf>
    <xf numFmtId="1" fontId="148" fillId="41" borderId="34" xfId="0" applyNumberFormat="1" applyFont="1" applyFill="1" applyBorder="1" applyAlignment="1">
      <alignment horizontal="center" vertical="center" wrapText="1"/>
    </xf>
    <xf numFmtId="0" fontId="112" fillId="0" borderId="21" xfId="0" applyFont="1" applyBorder="1" applyAlignment="1">
      <alignment horizontal="center" vertical="center"/>
    </xf>
    <xf numFmtId="1" fontId="148" fillId="41" borderId="87" xfId="0" applyNumberFormat="1" applyFont="1" applyFill="1" applyBorder="1" applyAlignment="1">
      <alignment horizontal="center" vertical="center" wrapText="1"/>
    </xf>
    <xf numFmtId="0" fontId="147" fillId="53" borderId="21" xfId="0" applyFont="1" applyFill="1" applyBorder="1" applyAlignment="1">
      <alignment horizontal="center" vertical="center"/>
    </xf>
    <xf numFmtId="0" fontId="19" fillId="53" borderId="17" xfId="0" applyFont="1" applyFill="1" applyBorder="1" applyAlignment="1">
      <alignment horizontal="center" vertical="center"/>
    </xf>
    <xf numFmtId="0" fontId="147" fillId="53" borderId="17" xfId="0" applyFont="1" applyFill="1" applyBorder="1" applyAlignment="1">
      <alignment horizontal="center" vertical="center"/>
    </xf>
    <xf numFmtId="0" fontId="19" fillId="53" borderId="34" xfId="0" applyFont="1" applyFill="1" applyBorder="1" applyAlignment="1">
      <alignment horizontal="center" vertical="center"/>
    </xf>
    <xf numFmtId="9" fontId="33" fillId="53" borderId="87" xfId="0" applyNumberFormat="1" applyFont="1" applyFill="1" applyBorder="1" applyAlignment="1">
      <alignment horizontal="center" vertical="center" wrapText="1"/>
    </xf>
    <xf numFmtId="1" fontId="33" fillId="53" borderId="42" xfId="0" applyNumberFormat="1" applyFont="1" applyFill="1" applyBorder="1" applyAlignment="1">
      <alignment vertical="center"/>
    </xf>
    <xf numFmtId="1" fontId="33" fillId="53" borderId="17" xfId="0" applyNumberFormat="1" applyFont="1" applyFill="1" applyBorder="1" applyAlignment="1">
      <alignment horizontal="center" vertical="center" wrapText="1"/>
    </xf>
    <xf numFmtId="1" fontId="33" fillId="53" borderId="34" xfId="0" applyNumberFormat="1" applyFont="1" applyFill="1" applyBorder="1" applyAlignment="1">
      <alignment horizontal="center" vertical="center" wrapText="1"/>
    </xf>
    <xf numFmtId="0" fontId="34" fillId="6" borderId="17" xfId="0" applyFont="1" applyFill="1" applyBorder="1" applyAlignment="1">
      <alignment vertical="center" wrapText="1"/>
    </xf>
    <xf numFmtId="9" fontId="147" fillId="55" borderId="21" xfId="1" applyFont="1" applyFill="1" applyBorder="1" applyAlignment="1" applyProtection="1">
      <alignment horizontal="center" vertical="center"/>
    </xf>
    <xf numFmtId="0" fontId="149" fillId="0" borderId="104" xfId="0" applyFont="1" applyBorder="1" applyAlignment="1">
      <alignment horizontal="center" vertical="center"/>
    </xf>
    <xf numFmtId="0" fontId="111" fillId="0" borderId="21" xfId="0" applyFont="1" applyBorder="1" applyAlignment="1">
      <alignment horizontal="center" vertical="center" wrapText="1"/>
    </xf>
    <xf numFmtId="0" fontId="34" fillId="53" borderId="42" xfId="0" applyFont="1" applyFill="1" applyBorder="1" applyAlignment="1">
      <alignment vertical="center"/>
    </xf>
    <xf numFmtId="2" fontId="34" fillId="53" borderId="17" xfId="0" applyNumberFormat="1" applyFont="1" applyFill="1" applyBorder="1" applyAlignment="1">
      <alignment horizontal="center" vertical="center" wrapText="1"/>
    </xf>
    <xf numFmtId="2" fontId="34" fillId="53" borderId="34" xfId="0" applyNumberFormat="1" applyFont="1" applyFill="1" applyBorder="1" applyAlignment="1">
      <alignment horizontal="center" vertical="center" wrapText="1"/>
    </xf>
    <xf numFmtId="0" fontId="149" fillId="6" borderId="105" xfId="0" applyFont="1" applyFill="1" applyBorder="1" applyAlignment="1">
      <alignment horizontal="center" vertical="center"/>
    </xf>
    <xf numFmtId="9" fontId="19" fillId="55" borderId="17" xfId="1" applyFont="1" applyFill="1" applyBorder="1" applyAlignment="1" applyProtection="1">
      <alignment horizontal="center" vertical="center" wrapText="1"/>
    </xf>
    <xf numFmtId="0" fontId="26" fillId="53" borderId="17" xfId="0" applyFont="1" applyFill="1" applyBorder="1" applyAlignment="1">
      <alignment vertical="center" wrapText="1"/>
    </xf>
    <xf numFmtId="2" fontId="0" fillId="27" borderId="42" xfId="0" applyNumberFormat="1" applyFill="1" applyBorder="1" applyAlignment="1">
      <alignment horizontal="center" vertical="center"/>
    </xf>
    <xf numFmtId="2" fontId="0" fillId="27" borderId="17" xfId="0" applyNumberFormat="1" applyFill="1" applyBorder="1" applyAlignment="1">
      <alignment horizontal="center" vertical="center"/>
    </xf>
    <xf numFmtId="2" fontId="0" fillId="27" borderId="34" xfId="0" applyNumberFormat="1" applyFill="1" applyBorder="1" applyAlignment="1">
      <alignment horizontal="center" vertical="center"/>
    </xf>
    <xf numFmtId="0" fontId="33" fillId="58" borderId="17" xfId="0" applyFont="1" applyFill="1" applyBorder="1" applyAlignment="1">
      <alignment horizontal="center" vertical="center"/>
    </xf>
    <xf numFmtId="0" fontId="33" fillId="58" borderId="29" xfId="0" applyFont="1" applyFill="1" applyBorder="1" applyAlignment="1">
      <alignment horizontal="center" vertical="center"/>
    </xf>
    <xf numFmtId="0" fontId="33" fillId="58" borderId="104" xfId="0" applyFont="1" applyFill="1" applyBorder="1" applyAlignment="1">
      <alignment horizontal="center" vertical="center"/>
    </xf>
    <xf numFmtId="0" fontId="33" fillId="58" borderId="105" xfId="0" applyFont="1" applyFill="1" applyBorder="1" applyAlignment="1">
      <alignment horizontal="center" vertical="center"/>
    </xf>
    <xf numFmtId="0" fontId="33" fillId="58" borderId="21" xfId="0" applyFont="1" applyFill="1" applyBorder="1" applyAlignment="1">
      <alignment horizontal="center" vertical="center"/>
    </xf>
    <xf numFmtId="0" fontId="52" fillId="53" borderId="42" xfId="0" applyFont="1" applyFill="1" applyBorder="1" applyAlignment="1">
      <alignment vertical="center"/>
    </xf>
    <xf numFmtId="2" fontId="33" fillId="53" borderId="17" xfId="0" applyNumberFormat="1" applyFont="1" applyFill="1" applyBorder="1" applyAlignment="1">
      <alignment horizontal="center" vertical="center" wrapText="1"/>
    </xf>
    <xf numFmtId="2" fontId="33" fillId="53" borderId="34" xfId="0" applyNumberFormat="1" applyFont="1" applyFill="1" applyBorder="1" applyAlignment="1">
      <alignment horizontal="center" vertical="center" wrapText="1"/>
    </xf>
    <xf numFmtId="0" fontId="82" fillId="4" borderId="104" xfId="0" applyFont="1" applyFill="1" applyBorder="1" applyAlignment="1">
      <alignment vertical="center" wrapText="1"/>
    </xf>
    <xf numFmtId="0" fontId="82" fillId="4" borderId="105" xfId="0" applyFont="1" applyFill="1" applyBorder="1" applyAlignment="1">
      <alignment horizontal="left" vertical="center" wrapText="1"/>
    </xf>
    <xf numFmtId="0" fontId="82" fillId="4" borderId="0" xfId="0" applyFont="1" applyFill="1" applyAlignment="1">
      <alignment horizontal="right" vertical="center"/>
    </xf>
    <xf numFmtId="0" fontId="82" fillId="4" borderId="0" xfId="0" applyFont="1" applyFill="1" applyAlignment="1">
      <alignment horizontal="left" vertical="center"/>
    </xf>
    <xf numFmtId="0" fontId="70" fillId="4" borderId="17" xfId="0" applyFont="1" applyFill="1" applyBorder="1" applyAlignment="1">
      <alignment horizontal="left" vertical="center" wrapText="1"/>
    </xf>
    <xf numFmtId="0" fontId="149" fillId="4" borderId="43" xfId="0" applyFont="1" applyFill="1" applyBorder="1" applyAlignment="1">
      <alignment vertical="center" wrapText="1"/>
    </xf>
    <xf numFmtId="0" fontId="18" fillId="4" borderId="45" xfId="0" applyFont="1" applyFill="1" applyBorder="1" applyAlignment="1">
      <alignment vertical="center" wrapText="1"/>
    </xf>
    <xf numFmtId="0" fontId="112" fillId="0" borderId="17" xfId="0" applyFont="1" applyBorder="1" applyAlignment="1">
      <alignment horizontal="center" vertical="center"/>
    </xf>
    <xf numFmtId="0" fontId="149" fillId="0" borderId="17" xfId="0" applyFont="1" applyBorder="1" applyAlignment="1">
      <alignment horizontal="center" vertical="center"/>
    </xf>
    <xf numFmtId="0" fontId="147" fillId="55" borderId="20" xfId="0" applyFont="1" applyFill="1" applyBorder="1" applyAlignment="1">
      <alignment vertical="center" wrapText="1"/>
    </xf>
    <xf numFmtId="9" fontId="19" fillId="55" borderId="89" xfId="1" applyFont="1" applyFill="1" applyBorder="1" applyAlignment="1" applyProtection="1">
      <alignment vertical="center" wrapText="1"/>
    </xf>
    <xf numFmtId="0" fontId="149" fillId="6" borderId="104" xfId="0" applyFont="1" applyFill="1" applyBorder="1" applyAlignment="1">
      <alignment horizontal="center" vertical="center"/>
    </xf>
    <xf numFmtId="0" fontId="112" fillId="0" borderId="17" xfId="0" applyFont="1" applyBorder="1" applyAlignment="1">
      <alignment horizontal="center" vertical="center" wrapText="1"/>
    </xf>
    <xf numFmtId="0" fontId="147" fillId="55" borderId="23" xfId="0" applyFont="1" applyFill="1" applyBorder="1" applyAlignment="1">
      <alignment horizontal="center" vertical="center" wrapText="1"/>
    </xf>
    <xf numFmtId="9" fontId="19" fillId="55" borderId="25" xfId="1" applyFont="1" applyFill="1" applyBorder="1" applyAlignment="1" applyProtection="1">
      <alignment horizontal="center" vertical="center"/>
    </xf>
    <xf numFmtId="0" fontId="147" fillId="55" borderId="25" xfId="0" applyFont="1" applyFill="1" applyBorder="1" applyAlignment="1">
      <alignment horizontal="center" vertical="center" wrapText="1"/>
    </xf>
    <xf numFmtId="9" fontId="19" fillId="55" borderId="35" xfId="1" applyFont="1" applyFill="1" applyBorder="1" applyAlignment="1" applyProtection="1">
      <alignment horizontal="center" vertical="center"/>
    </xf>
    <xf numFmtId="9" fontId="19" fillId="55" borderId="7" xfId="0" applyNumberFormat="1" applyFont="1" applyFill="1" applyBorder="1" applyAlignment="1">
      <alignment horizontal="center" vertical="center"/>
    </xf>
    <xf numFmtId="0" fontId="111" fillId="0" borderId="17" xfId="0" applyFont="1" applyBorder="1" applyAlignment="1">
      <alignment horizontal="center" vertical="center" wrapText="1"/>
    </xf>
    <xf numFmtId="0" fontId="147" fillId="55" borderId="53" xfId="0" applyFont="1" applyFill="1" applyBorder="1" applyAlignment="1">
      <alignment vertical="center" wrapText="1"/>
    </xf>
    <xf numFmtId="9" fontId="19" fillId="55" borderId="79" xfId="1" applyFont="1" applyFill="1" applyBorder="1" applyAlignment="1" applyProtection="1">
      <alignment vertical="center"/>
    </xf>
    <xf numFmtId="0" fontId="31" fillId="8" borderId="17" xfId="0" applyFont="1" applyFill="1" applyBorder="1" applyAlignment="1">
      <alignment horizontal="left" vertical="center"/>
    </xf>
    <xf numFmtId="0" fontId="72" fillId="0" borderId="17" xfId="0" applyFont="1" applyBorder="1" applyAlignment="1">
      <alignment horizontal="center" vertical="center" wrapText="1"/>
    </xf>
    <xf numFmtId="1" fontId="147" fillId="41" borderId="17" xfId="0" applyNumberFormat="1" applyFont="1" applyFill="1" applyBorder="1" applyAlignment="1">
      <alignment vertical="center" wrapText="1"/>
    </xf>
    <xf numFmtId="1" fontId="0" fillId="41" borderId="34" xfId="0" applyNumberFormat="1" applyFill="1" applyBorder="1" applyAlignment="1">
      <alignment vertical="center" wrapText="1"/>
    </xf>
    <xf numFmtId="1" fontId="0" fillId="41" borderId="17" xfId="0" applyNumberFormat="1" applyFill="1" applyBorder="1" applyAlignment="1">
      <alignment vertical="center" wrapText="1"/>
    </xf>
    <xf numFmtId="1" fontId="0" fillId="41" borderId="87" xfId="0" applyNumberFormat="1" applyFill="1" applyBorder="1" applyAlignment="1">
      <alignment vertical="center" wrapText="1"/>
    </xf>
    <xf numFmtId="0" fontId="33" fillId="53" borderId="42" xfId="0" applyFont="1" applyFill="1" applyBorder="1" applyAlignment="1">
      <alignment vertical="center"/>
    </xf>
    <xf numFmtId="0" fontId="33" fillId="53" borderId="21" xfId="0" applyFont="1" applyFill="1" applyBorder="1" applyAlignment="1">
      <alignment horizontal="center" vertical="center"/>
    </xf>
    <xf numFmtId="0" fontId="33" fillId="53" borderId="17" xfId="0" applyFont="1" applyFill="1" applyBorder="1" applyAlignment="1">
      <alignment horizontal="center" vertical="center"/>
    </xf>
    <xf numFmtId="0" fontId="33" fillId="53" borderId="34" xfId="0" applyFont="1" applyFill="1" applyBorder="1" applyAlignment="1">
      <alignment horizontal="center" vertical="center"/>
    </xf>
    <xf numFmtId="2" fontId="33" fillId="53" borderId="42" xfId="0" applyNumberFormat="1" applyFont="1" applyFill="1" applyBorder="1" applyAlignment="1">
      <alignment horizontal="center" vertical="center" wrapText="1"/>
    </xf>
    <xf numFmtId="0" fontId="34" fillId="66" borderId="17" xfId="0" applyFont="1" applyFill="1" applyBorder="1" applyAlignment="1">
      <alignment horizontal="center" vertical="center"/>
    </xf>
    <xf numFmtId="0" fontId="124" fillId="0" borderId="17" xfId="0" applyFont="1" applyBorder="1" applyAlignment="1">
      <alignment vertical="center" wrapText="1"/>
    </xf>
    <xf numFmtId="1" fontId="0" fillId="41" borderId="21" xfId="0" applyNumberFormat="1" applyFill="1" applyBorder="1" applyAlignment="1">
      <alignment vertical="center" wrapText="1"/>
    </xf>
    <xf numFmtId="0" fontId="35" fillId="56" borderId="42" xfId="0" applyFont="1" applyFill="1" applyBorder="1" applyAlignment="1">
      <alignment horizontal="center" vertical="center"/>
    </xf>
    <xf numFmtId="0" fontId="35" fillId="56" borderId="17" xfId="0" applyFont="1" applyFill="1" applyBorder="1" applyAlignment="1">
      <alignment horizontal="center" vertical="center"/>
    </xf>
    <xf numFmtId="9" fontId="35" fillId="56" borderId="34" xfId="0" applyNumberFormat="1" applyFont="1" applyFill="1" applyBorder="1" applyAlignment="1">
      <alignment horizontal="center" vertical="center"/>
    </xf>
    <xf numFmtId="0" fontId="35" fillId="57" borderId="42" xfId="0" applyFont="1" applyFill="1" applyBorder="1" applyAlignment="1">
      <alignment horizontal="center" vertical="center"/>
    </xf>
    <xf numFmtId="2" fontId="35" fillId="57" borderId="17" xfId="0" applyNumberFormat="1" applyFont="1" applyFill="1" applyBorder="1" applyAlignment="1">
      <alignment horizontal="center" vertical="center"/>
    </xf>
    <xf numFmtId="9" fontId="19" fillId="57" borderId="34" xfId="1" applyFont="1" applyFill="1" applyBorder="1" applyAlignment="1" applyProtection="1">
      <alignment horizontal="center" vertical="center"/>
    </xf>
    <xf numFmtId="0" fontId="110" fillId="0" borderId="18" xfId="0" applyFont="1" applyBorder="1"/>
    <xf numFmtId="0" fontId="0" fillId="0" borderId="17" xfId="0" applyBorder="1" applyAlignment="1">
      <alignment horizontal="center"/>
    </xf>
    <xf numFmtId="1" fontId="0" fillId="41" borderId="21" xfId="0" applyNumberFormat="1" applyFill="1" applyBorder="1" applyAlignment="1">
      <alignment horizontal="center" vertical="center" wrapText="1"/>
    </xf>
    <xf numFmtId="1" fontId="0" fillId="41" borderId="17" xfId="0" applyNumberFormat="1" applyFill="1" applyBorder="1" applyAlignment="1">
      <alignment horizontal="center" vertical="center" wrapText="1"/>
    </xf>
    <xf numFmtId="1" fontId="0" fillId="41" borderId="34" xfId="0" applyNumberFormat="1" applyFill="1" applyBorder="1" applyAlignment="1">
      <alignment horizontal="center" vertical="center" wrapText="1"/>
    </xf>
    <xf numFmtId="1" fontId="0" fillId="41" borderId="87" xfId="0" applyNumberFormat="1" applyFill="1" applyBorder="1" applyAlignment="1">
      <alignment horizontal="center" vertical="center" wrapText="1"/>
    </xf>
    <xf numFmtId="0" fontId="126" fillId="53" borderId="17" xfId="0" applyFont="1" applyFill="1" applyBorder="1" applyAlignment="1">
      <alignment vertical="center" wrapText="1"/>
    </xf>
    <xf numFmtId="0" fontId="0" fillId="3" borderId="17" xfId="0" applyFill="1" applyBorder="1" applyAlignment="1">
      <alignment horizontal="left" vertical="center"/>
    </xf>
    <xf numFmtId="0" fontId="31" fillId="3" borderId="17" xfId="0" applyFont="1" applyFill="1" applyBorder="1" applyAlignment="1">
      <alignment horizontal="right" vertical="center" wrapText="1"/>
    </xf>
    <xf numFmtId="0" fontId="31" fillId="3" borderId="17" xfId="0" applyFont="1" applyFill="1" applyBorder="1" applyAlignment="1">
      <alignment horizontal="left" vertical="center" wrapText="1"/>
    </xf>
    <xf numFmtId="0" fontId="169" fillId="3" borderId="17" xfId="0" applyFont="1" applyFill="1" applyBorder="1" applyAlignment="1">
      <alignment horizontal="center" vertical="center"/>
    </xf>
    <xf numFmtId="0" fontId="19" fillId="3" borderId="29" xfId="0" applyFont="1" applyFill="1" applyBorder="1" applyAlignment="1">
      <alignment horizontal="right" vertical="center" wrapText="1"/>
    </xf>
    <xf numFmtId="0" fontId="33" fillId="53" borderId="22" xfId="0" applyFont="1" applyFill="1" applyBorder="1" applyAlignment="1">
      <alignment horizontal="center" vertical="center"/>
    </xf>
    <xf numFmtId="0" fontId="33" fillId="53" borderId="24" xfId="0" applyFont="1" applyFill="1" applyBorder="1" applyAlignment="1">
      <alignment horizontal="center" vertical="center"/>
    </xf>
    <xf numFmtId="0" fontId="33" fillId="53" borderId="33" xfId="0" applyFont="1" applyFill="1" applyBorder="1" applyAlignment="1">
      <alignment horizontal="center" vertical="center"/>
    </xf>
    <xf numFmtId="2" fontId="33" fillId="53" borderId="87" xfId="0" applyNumberFormat="1" applyFont="1" applyFill="1" applyBorder="1" applyAlignment="1">
      <alignment horizontal="center" vertical="center" wrapText="1"/>
    </xf>
    <xf numFmtId="0" fontId="6" fillId="61" borderId="31" xfId="0" applyFont="1" applyFill="1" applyBorder="1" applyAlignment="1">
      <alignment horizontal="center" vertical="center"/>
    </xf>
    <xf numFmtId="2" fontId="6" fillId="61" borderId="24" xfId="0" applyNumberFormat="1" applyFont="1" applyFill="1" applyBorder="1" applyAlignment="1">
      <alignment horizontal="center" vertical="center"/>
    </xf>
    <xf numFmtId="9" fontId="6" fillId="61" borderId="33" xfId="1" applyFont="1" applyFill="1" applyBorder="1" applyAlignment="1" applyProtection="1">
      <alignment horizontal="center" vertical="center"/>
    </xf>
    <xf numFmtId="2" fontId="20" fillId="61" borderId="24" xfId="0" applyNumberFormat="1" applyFont="1" applyFill="1" applyBorder="1" applyAlignment="1">
      <alignment horizontal="center" vertical="center"/>
    </xf>
    <xf numFmtId="0" fontId="126" fillId="62" borderId="17" xfId="0" applyFont="1" applyFill="1" applyBorder="1" applyAlignment="1">
      <alignment vertical="center"/>
    </xf>
    <xf numFmtId="0" fontId="33" fillId="62" borderId="17" xfId="0" applyFont="1" applyFill="1" applyBorder="1" applyAlignment="1">
      <alignment horizontal="center" vertical="center"/>
    </xf>
    <xf numFmtId="0" fontId="126" fillId="62" borderId="17" xfId="0" applyFont="1" applyFill="1" applyBorder="1" applyAlignment="1">
      <alignment vertical="center" wrapText="1"/>
    </xf>
    <xf numFmtId="0" fontId="109" fillId="62" borderId="17" xfId="0" applyFont="1" applyFill="1" applyBorder="1" applyAlignment="1">
      <alignment horizontal="center" vertical="center"/>
    </xf>
    <xf numFmtId="0" fontId="113" fillId="62" borderId="17" xfId="0" applyFont="1" applyFill="1" applyBorder="1" applyAlignment="1">
      <alignment horizontal="right" vertical="center"/>
    </xf>
    <xf numFmtId="0" fontId="113" fillId="62" borderId="17" xfId="0" applyFont="1" applyFill="1" applyBorder="1" applyAlignment="1">
      <alignment horizontal="left" vertical="center"/>
    </xf>
    <xf numFmtId="0" fontId="173" fillId="62" borderId="17" xfId="0" applyFont="1" applyFill="1" applyBorder="1" applyAlignment="1">
      <alignment horizontal="center" vertical="center"/>
    </xf>
    <xf numFmtId="0" fontId="60" fillId="62" borderId="17" xfId="0" applyFont="1" applyFill="1" applyBorder="1" applyAlignment="1">
      <alignment horizontal="right" vertical="center"/>
    </xf>
    <xf numFmtId="0" fontId="60" fillId="62" borderId="17" xfId="0" applyFont="1" applyFill="1" applyBorder="1" applyAlignment="1">
      <alignment horizontal="left" vertical="center"/>
    </xf>
    <xf numFmtId="0" fontId="109" fillId="62" borderId="17" xfId="0" applyFont="1" applyFill="1" applyBorder="1" applyAlignment="1">
      <alignment horizontal="right" vertical="center"/>
    </xf>
    <xf numFmtId="0" fontId="109" fillId="62" borderId="17" xfId="0" applyFont="1" applyFill="1" applyBorder="1" applyAlignment="1">
      <alignment horizontal="left" vertical="center"/>
    </xf>
    <xf numFmtId="0" fontId="109" fillId="62" borderId="29" xfId="0" applyFont="1" applyFill="1" applyBorder="1" applyAlignment="1">
      <alignment horizontal="right" vertical="center"/>
    </xf>
    <xf numFmtId="0" fontId="109" fillId="62" borderId="14" xfId="0" applyFont="1" applyFill="1" applyBorder="1" applyAlignment="1">
      <alignment vertical="center"/>
    </xf>
    <xf numFmtId="0" fontId="109" fillId="62" borderId="88" xfId="0" applyFont="1" applyFill="1" applyBorder="1" applyAlignment="1">
      <alignment vertical="center"/>
    </xf>
    <xf numFmtId="0" fontId="109" fillId="62" borderId="53" xfId="0" applyFont="1" applyFill="1" applyBorder="1" applyAlignment="1">
      <alignment vertical="center"/>
    </xf>
    <xf numFmtId="0" fontId="109" fillId="62" borderId="19" xfId="0" applyFont="1" applyFill="1" applyBorder="1" applyAlignment="1">
      <alignment vertical="center"/>
    </xf>
    <xf numFmtId="0" fontId="13" fillId="92" borderId="10" xfId="0" applyFont="1" applyFill="1" applyBorder="1" applyAlignment="1">
      <alignment vertical="center"/>
    </xf>
    <xf numFmtId="0" fontId="13" fillId="92" borderId="11" xfId="0" applyFont="1" applyFill="1" applyBorder="1" applyAlignment="1">
      <alignment vertical="center"/>
    </xf>
    <xf numFmtId="0" fontId="13" fillId="92" borderId="9" xfId="0" applyFont="1" applyFill="1" applyBorder="1" applyAlignment="1">
      <alignment vertical="center"/>
    </xf>
    <xf numFmtId="0" fontId="13" fillId="92" borderId="14" xfId="0" applyFont="1" applyFill="1" applyBorder="1" applyAlignment="1">
      <alignment vertical="center"/>
    </xf>
    <xf numFmtId="1" fontId="114" fillId="55" borderId="7" xfId="0" applyNumberFormat="1" applyFont="1" applyFill="1" applyBorder="1" applyAlignment="1">
      <alignment horizontal="center" vertical="center"/>
    </xf>
    <xf numFmtId="0" fontId="114" fillId="0" borderId="1" xfId="0" applyFont="1" applyBorder="1" applyAlignment="1">
      <alignment vertical="center"/>
    </xf>
    <xf numFmtId="0" fontId="114" fillId="0" borderId="3" xfId="0" applyFont="1" applyBorder="1" applyAlignment="1">
      <alignment vertical="center"/>
    </xf>
    <xf numFmtId="1" fontId="114" fillId="0" borderId="6" xfId="0" applyNumberFormat="1" applyFont="1" applyBorder="1" applyAlignment="1">
      <alignment horizontal="center" vertical="center"/>
    </xf>
    <xf numFmtId="0" fontId="13" fillId="84" borderId="10" xfId="0" applyFont="1" applyFill="1" applyBorder="1" applyAlignment="1">
      <alignment vertical="center"/>
    </xf>
    <xf numFmtId="0" fontId="13" fillId="84" borderId="11" xfId="0" applyFont="1" applyFill="1" applyBorder="1" applyAlignment="1">
      <alignment vertical="center"/>
    </xf>
    <xf numFmtId="0" fontId="0" fillId="6" borderId="5" xfId="0" applyFill="1" applyBorder="1"/>
    <xf numFmtId="1" fontId="114" fillId="55" borderId="4" xfId="0" applyNumberFormat="1" applyFont="1" applyFill="1" applyBorder="1" applyAlignment="1">
      <alignment horizontal="center" vertical="center"/>
    </xf>
    <xf numFmtId="0" fontId="13" fillId="84" borderId="9" xfId="0" applyFont="1" applyFill="1" applyBorder="1" applyAlignment="1">
      <alignment vertical="center"/>
    </xf>
    <xf numFmtId="0" fontId="13" fillId="84" borderId="14" xfId="0" applyFont="1" applyFill="1" applyBorder="1" applyAlignment="1">
      <alignment vertical="center"/>
    </xf>
    <xf numFmtId="0" fontId="0" fillId="6" borderId="13" xfId="0" applyFill="1" applyBorder="1"/>
    <xf numFmtId="1" fontId="114" fillId="54" borderId="6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129" fillId="0" borderId="0" xfId="0" applyFont="1" applyAlignment="1">
      <alignment horizontal="right" vertical="center" wrapText="1"/>
    </xf>
    <xf numFmtId="0" fontId="129" fillId="0" borderId="0" xfId="0" applyFont="1" applyAlignment="1">
      <alignment horizontal="left" vertical="center" wrapText="1"/>
    </xf>
    <xf numFmtId="0" fontId="130" fillId="0" borderId="0" xfId="0" applyFont="1" applyAlignment="1">
      <alignment horizontal="right" vertical="center"/>
    </xf>
    <xf numFmtId="0" fontId="130" fillId="0" borderId="0" xfId="0" applyFont="1" applyAlignment="1">
      <alignment horizontal="left" vertical="center"/>
    </xf>
    <xf numFmtId="0" fontId="82" fillId="4" borderId="41" xfId="0" applyFont="1" applyFill="1" applyBorder="1" applyAlignment="1">
      <alignment vertical="center" wrapText="1"/>
    </xf>
    <xf numFmtId="0" fontId="82" fillId="4" borderId="96" xfId="0" applyFont="1" applyFill="1" applyBorder="1" applyAlignment="1">
      <alignment vertical="center" wrapText="1"/>
    </xf>
    <xf numFmtId="0" fontId="82" fillId="4" borderId="19" xfId="0" applyFont="1" applyFill="1" applyBorder="1" applyAlignment="1">
      <alignment vertical="center" wrapText="1"/>
    </xf>
    <xf numFmtId="0" fontId="82" fillId="4" borderId="97" xfId="0" applyFont="1" applyFill="1" applyBorder="1" applyAlignment="1">
      <alignment vertical="center" wrapText="1"/>
    </xf>
    <xf numFmtId="0" fontId="120" fillId="4" borderId="0" xfId="0" applyFont="1" applyFill="1" applyAlignment="1">
      <alignment horizontal="right" vertical="center"/>
    </xf>
    <xf numFmtId="0" fontId="120" fillId="4" borderId="0" xfId="0" applyFont="1" applyFill="1" applyAlignment="1">
      <alignment horizontal="left" vertical="center"/>
    </xf>
    <xf numFmtId="0" fontId="82" fillId="4" borderId="39" xfId="0" applyFont="1" applyFill="1" applyBorder="1" applyAlignment="1">
      <alignment vertical="center" wrapText="1"/>
    </xf>
    <xf numFmtId="0" fontId="82" fillId="4" borderId="7" xfId="0" applyFont="1" applyFill="1" applyBorder="1" applyAlignment="1">
      <alignment vertical="center" wrapText="1"/>
    </xf>
    <xf numFmtId="0" fontId="34" fillId="0" borderId="21" xfId="0" applyFont="1" applyBorder="1" applyAlignment="1">
      <alignment horizontal="center" vertical="center" wrapText="1"/>
    </xf>
    <xf numFmtId="0" fontId="31" fillId="8" borderId="92" xfId="0" applyFont="1" applyFill="1" applyBorder="1" applyAlignment="1">
      <alignment horizontal="center" vertical="center"/>
    </xf>
    <xf numFmtId="0" fontId="31" fillId="8" borderId="93" xfId="0" applyFont="1" applyFill="1" applyBorder="1" applyAlignment="1">
      <alignment horizontal="center" vertical="center"/>
    </xf>
    <xf numFmtId="0" fontId="34" fillId="4" borderId="21" xfId="0" applyFont="1" applyFill="1" applyBorder="1" applyAlignment="1">
      <alignment horizontal="center" vertical="center"/>
    </xf>
    <xf numFmtId="0" fontId="35" fillId="0" borderId="17" xfId="0" applyFont="1" applyBorder="1" applyAlignment="1">
      <alignment horizontal="center" vertical="center"/>
    </xf>
    <xf numFmtId="0" fontId="174" fillId="0" borderId="29" xfId="0" applyFont="1" applyBorder="1" applyAlignment="1">
      <alignment horizontal="center" vertical="center"/>
    </xf>
    <xf numFmtId="2" fontId="76" fillId="32" borderId="21" xfId="0" applyNumberFormat="1" applyFont="1" applyFill="1" applyBorder="1" applyAlignment="1">
      <alignment horizontal="center" vertical="center"/>
    </xf>
    <xf numFmtId="2" fontId="76" fillId="32" borderId="17" xfId="0" applyNumberFormat="1" applyFont="1" applyFill="1" applyBorder="1" applyAlignment="1">
      <alignment horizontal="center" vertical="center"/>
    </xf>
    <xf numFmtId="9" fontId="19" fillId="55" borderId="32" xfId="0" applyNumberFormat="1" applyFont="1" applyFill="1" applyBorder="1" applyAlignment="1">
      <alignment vertical="center" wrapText="1"/>
    </xf>
    <xf numFmtId="0" fontId="34" fillId="0" borderId="21" xfId="0" applyFont="1" applyBorder="1" applyAlignment="1">
      <alignment horizontal="center" vertical="center"/>
    </xf>
    <xf numFmtId="9" fontId="19" fillId="55" borderId="46" xfId="0" applyNumberFormat="1" applyFont="1" applyFill="1" applyBorder="1" applyAlignment="1">
      <alignment vertical="center" wrapText="1"/>
    </xf>
    <xf numFmtId="0" fontId="33" fillId="58" borderId="19" xfId="0" applyFont="1" applyFill="1" applyBorder="1" applyAlignment="1">
      <alignment horizontal="left" vertical="center" wrapText="1"/>
    </xf>
    <xf numFmtId="0" fontId="33" fillId="58" borderId="92" xfId="0" applyFont="1" applyFill="1" applyBorder="1" applyAlignment="1">
      <alignment horizontal="center" vertical="center" wrapText="1"/>
    </xf>
    <xf numFmtId="0" fontId="33" fillId="58" borderId="93" xfId="0" applyFont="1" applyFill="1" applyBorder="1" applyAlignment="1">
      <alignment horizontal="center" vertical="center" wrapText="1"/>
    </xf>
    <xf numFmtId="0" fontId="147" fillId="59" borderId="42" xfId="0" applyFont="1" applyFill="1" applyBorder="1" applyAlignment="1">
      <alignment horizontal="center" vertical="center" wrapText="1"/>
    </xf>
    <xf numFmtId="0" fontId="147" fillId="59" borderId="17" xfId="0" applyFont="1" applyFill="1" applyBorder="1" applyAlignment="1">
      <alignment horizontal="center" vertical="center" wrapText="1"/>
    </xf>
    <xf numFmtId="9" fontId="35" fillId="60" borderId="34" xfId="0" applyNumberFormat="1" applyFont="1" applyFill="1" applyBorder="1" applyAlignment="1">
      <alignment vertical="center"/>
    </xf>
    <xf numFmtId="0" fontId="34" fillId="6" borderId="18" xfId="0" applyFont="1" applyFill="1" applyBorder="1" applyAlignment="1">
      <alignment horizontal="center" vertical="center" wrapText="1"/>
    </xf>
    <xf numFmtId="0" fontId="31" fillId="8" borderId="20" xfId="0" applyFont="1" applyFill="1" applyBorder="1" applyAlignment="1">
      <alignment horizontal="center" vertical="center"/>
    </xf>
    <xf numFmtId="0" fontId="35" fillId="0" borderId="18" xfId="0" applyFont="1" applyBorder="1" applyAlignment="1">
      <alignment horizontal="center" vertical="center"/>
    </xf>
    <xf numFmtId="0" fontId="35" fillId="26" borderId="18" xfId="0" applyFont="1" applyFill="1" applyBorder="1" applyAlignment="1">
      <alignment horizontal="right" vertical="center"/>
    </xf>
    <xf numFmtId="0" fontId="35" fillId="26" borderId="18" xfId="0" applyFont="1" applyFill="1" applyBorder="1" applyAlignment="1">
      <alignment horizontal="left" vertical="center"/>
    </xf>
    <xf numFmtId="0" fontId="174" fillId="0" borderId="44" xfId="0" applyFont="1" applyBorder="1" applyAlignment="1">
      <alignment horizontal="center" vertical="center"/>
    </xf>
    <xf numFmtId="9" fontId="19" fillId="55" borderId="89" xfId="0" applyNumberFormat="1" applyFont="1" applyFill="1" applyBorder="1" applyAlignment="1">
      <alignment horizontal="center" vertical="center"/>
    </xf>
    <xf numFmtId="0" fontId="31" fillId="4" borderId="21" xfId="0" applyFont="1" applyFill="1" applyBorder="1" applyAlignment="1">
      <alignment horizontal="center" vertical="center"/>
    </xf>
    <xf numFmtId="0" fontId="33" fillId="58" borderId="17" xfId="0" applyFont="1" applyFill="1" applyBorder="1" applyAlignment="1">
      <alignment horizontal="left" vertical="center" wrapText="1"/>
    </xf>
    <xf numFmtId="0" fontId="147" fillId="53" borderId="42" xfId="0" applyFont="1" applyFill="1" applyBorder="1" applyAlignment="1">
      <alignment horizontal="center" vertical="center"/>
    </xf>
    <xf numFmtId="0" fontId="19" fillId="50" borderId="17" xfId="0" applyFont="1" applyFill="1" applyBorder="1" applyAlignment="1">
      <alignment vertical="center" wrapText="1"/>
    </xf>
    <xf numFmtId="0" fontId="147" fillId="55" borderId="42" xfId="0" applyFont="1" applyFill="1" applyBorder="1" applyAlignment="1">
      <alignment horizontal="center" vertical="center" wrapText="1"/>
    </xf>
    <xf numFmtId="0" fontId="31" fillId="0" borderId="17" xfId="0" applyFont="1" applyBorder="1" applyAlignment="1">
      <alignment horizontal="center" vertical="center"/>
    </xf>
    <xf numFmtId="0" fontId="19" fillId="0" borderId="17" xfId="0" applyFont="1" applyBorder="1" applyAlignment="1">
      <alignment vertical="center" wrapText="1"/>
    </xf>
    <xf numFmtId="0" fontId="33" fillId="53" borderId="17" xfId="0" applyFont="1" applyFill="1" applyBorder="1" applyAlignment="1">
      <alignment horizontal="left" vertical="center" wrapText="1"/>
    </xf>
    <xf numFmtId="0" fontId="34" fillId="0" borderId="17" xfId="0" applyFont="1" applyBorder="1" applyAlignment="1">
      <alignment horizontal="left" vertical="center" wrapText="1"/>
    </xf>
    <xf numFmtId="9" fontId="19" fillId="55" borderId="34" xfId="0" applyNumberFormat="1" applyFont="1" applyFill="1" applyBorder="1" applyAlignment="1">
      <alignment horizontal="center" vertical="center" wrapText="1"/>
    </xf>
    <xf numFmtId="0" fontId="33" fillId="58" borderId="92" xfId="0" applyFont="1" applyFill="1" applyBorder="1" applyAlignment="1">
      <alignment horizontal="center" vertical="center"/>
    </xf>
    <xf numFmtId="0" fontId="33" fillId="58" borderId="93" xfId="0" applyFont="1" applyFill="1" applyBorder="1" applyAlignment="1">
      <alignment horizontal="center" vertical="center"/>
    </xf>
    <xf numFmtId="0" fontId="19" fillId="4" borderId="0" xfId="0" applyFont="1" applyFill="1" applyAlignment="1">
      <alignment vertical="center" wrapText="1"/>
    </xf>
    <xf numFmtId="0" fontId="149" fillId="4" borderId="42" xfId="0" applyFont="1" applyFill="1" applyBorder="1" applyAlignment="1">
      <alignment horizontal="center" vertical="center" wrapText="1"/>
    </xf>
    <xf numFmtId="0" fontId="149" fillId="4" borderId="17" xfId="0" applyFont="1" applyFill="1" applyBorder="1" applyAlignment="1">
      <alignment vertical="center" wrapText="1"/>
    </xf>
    <xf numFmtId="0" fontId="19" fillId="6" borderId="17" xfId="0" applyFont="1" applyFill="1" applyBorder="1" applyAlignment="1">
      <alignment vertical="center" wrapText="1"/>
    </xf>
    <xf numFmtId="0" fontId="35" fillId="0" borderId="17" xfId="0" applyFont="1" applyBorder="1" applyAlignment="1">
      <alignment horizontal="center" vertical="center" wrapText="1"/>
    </xf>
    <xf numFmtId="0" fontId="31" fillId="6" borderId="17" xfId="0" applyFont="1" applyFill="1" applyBorder="1" applyAlignment="1">
      <alignment horizontal="center" vertical="center"/>
    </xf>
    <xf numFmtId="0" fontId="149" fillId="6" borderId="17" xfId="0" applyFont="1" applyFill="1" applyBorder="1" applyAlignment="1">
      <alignment horizontal="center" vertical="center"/>
    </xf>
    <xf numFmtId="9" fontId="120" fillId="55" borderId="17" xfId="1" applyFont="1" applyFill="1" applyBorder="1" applyAlignment="1" applyProtection="1">
      <alignment horizontal="center" vertical="center" wrapText="1"/>
    </xf>
    <xf numFmtId="9" fontId="120" fillId="55" borderId="34" xfId="0" applyNumberFormat="1" applyFont="1" applyFill="1" applyBorder="1" applyAlignment="1">
      <alignment horizontal="center" vertical="center" wrapText="1"/>
    </xf>
    <xf numFmtId="9" fontId="120" fillId="55" borderId="89" xfId="0" applyNumberFormat="1" applyFont="1" applyFill="1" applyBorder="1" applyAlignment="1">
      <alignment horizontal="center" vertical="center"/>
    </xf>
    <xf numFmtId="0" fontId="34" fillId="85" borderId="19" xfId="0" applyFont="1" applyFill="1" applyBorder="1" applyAlignment="1">
      <alignment horizontal="right" vertical="center"/>
    </xf>
    <xf numFmtId="0" fontId="34" fillId="85" borderId="39" xfId="0" applyFont="1" applyFill="1" applyBorder="1" applyAlignment="1">
      <alignment horizontal="left" vertical="center"/>
    </xf>
    <xf numFmtId="9" fontId="19" fillId="55" borderId="17" xfId="0" applyNumberFormat="1" applyFont="1" applyFill="1" applyBorder="1" applyAlignment="1">
      <alignment horizontal="center" vertical="center" wrapText="1"/>
    </xf>
    <xf numFmtId="0" fontId="149" fillId="53" borderId="42" xfId="0" applyFont="1" applyFill="1" applyBorder="1" applyAlignment="1">
      <alignment horizontal="center" vertical="center"/>
    </xf>
    <xf numFmtId="0" fontId="149" fillId="53" borderId="17" xfId="0" applyFont="1" applyFill="1" applyBorder="1" applyAlignment="1">
      <alignment horizontal="center" vertical="center"/>
    </xf>
    <xf numFmtId="0" fontId="149" fillId="6" borderId="93" xfId="0" applyFont="1" applyFill="1" applyBorder="1" applyAlignment="1">
      <alignment horizontal="center" vertical="center"/>
    </xf>
    <xf numFmtId="1" fontId="147" fillId="4" borderId="21" xfId="0" applyNumberFormat="1" applyFont="1" applyFill="1" applyBorder="1" applyAlignment="1">
      <alignment horizontal="center" vertical="center" wrapText="1"/>
    </xf>
    <xf numFmtId="0" fontId="33" fillId="53" borderId="18" xfId="0" applyFont="1" applyFill="1" applyBorder="1" applyAlignment="1">
      <alignment horizontal="left" vertical="center" wrapText="1"/>
    </xf>
    <xf numFmtId="0" fontId="33" fillId="58" borderId="18" xfId="0" applyFont="1" applyFill="1" applyBorder="1" applyAlignment="1">
      <alignment horizontal="center" vertical="center"/>
    </xf>
    <xf numFmtId="0" fontId="33" fillId="58" borderId="44" xfId="0" applyFont="1" applyFill="1" applyBorder="1" applyAlignment="1">
      <alignment horizontal="center" vertical="center"/>
    </xf>
    <xf numFmtId="0" fontId="33" fillId="58" borderId="20" xfId="0" applyFont="1" applyFill="1" applyBorder="1" applyAlignment="1">
      <alignment horizontal="center" vertical="center"/>
    </xf>
    <xf numFmtId="0" fontId="0" fillId="3" borderId="18" xfId="0" applyFill="1" applyBorder="1" applyAlignment="1">
      <alignment horizontal="left" vertical="center" wrapText="1"/>
    </xf>
    <xf numFmtId="0" fontId="0" fillId="3" borderId="18" xfId="0" applyFill="1" applyBorder="1" applyAlignment="1">
      <alignment horizontal="left" vertical="center"/>
    </xf>
    <xf numFmtId="0" fontId="31" fillId="3" borderId="18" xfId="0" applyFont="1" applyFill="1" applyBorder="1" applyAlignment="1">
      <alignment horizontal="right" vertical="center"/>
    </xf>
    <xf numFmtId="0" fontId="31" fillId="3" borderId="18" xfId="0" applyFont="1" applyFill="1" applyBorder="1" applyAlignment="1">
      <alignment horizontal="left" vertical="center"/>
    </xf>
    <xf numFmtId="0" fontId="171" fillId="3" borderId="18" xfId="0" applyFont="1" applyFill="1" applyBorder="1" applyAlignment="1">
      <alignment horizontal="center" vertical="center"/>
    </xf>
    <xf numFmtId="0" fontId="31" fillId="3" borderId="18" xfId="0" applyFont="1" applyFill="1" applyBorder="1" applyAlignment="1">
      <alignment horizontal="right" vertical="center" wrapText="1"/>
    </xf>
    <xf numFmtId="0" fontId="31" fillId="3" borderId="18" xfId="0" applyFont="1" applyFill="1" applyBorder="1" applyAlignment="1">
      <alignment horizontal="left" vertical="center" wrapText="1"/>
    </xf>
    <xf numFmtId="0" fontId="169" fillId="3" borderId="18" xfId="0" applyFont="1" applyFill="1" applyBorder="1" applyAlignment="1">
      <alignment horizontal="center" vertical="center"/>
    </xf>
    <xf numFmtId="0" fontId="19" fillId="3" borderId="18" xfId="0" applyFont="1" applyFill="1" applyBorder="1" applyAlignment="1">
      <alignment horizontal="right" vertical="center" wrapText="1"/>
    </xf>
    <xf numFmtId="0" fontId="19" fillId="3" borderId="18" xfId="0" applyFont="1" applyFill="1" applyBorder="1" applyAlignment="1">
      <alignment horizontal="left" vertical="center" wrapText="1"/>
    </xf>
    <xf numFmtId="0" fontId="33" fillId="53" borderId="18" xfId="0" applyFont="1" applyFill="1" applyBorder="1" applyAlignment="1">
      <alignment horizontal="center" vertical="center"/>
    </xf>
    <xf numFmtId="9" fontId="33" fillId="53" borderId="18" xfId="0" applyNumberFormat="1" applyFont="1" applyFill="1" applyBorder="1" applyAlignment="1">
      <alignment horizontal="center" vertical="center" wrapText="1"/>
    </xf>
    <xf numFmtId="0" fontId="6" fillId="61" borderId="18" xfId="0" applyFont="1" applyFill="1" applyBorder="1" applyAlignment="1">
      <alignment horizontal="center" vertical="center"/>
    </xf>
    <xf numFmtId="2" fontId="6" fillId="61" borderId="18" xfId="0" applyNumberFormat="1" applyFont="1" applyFill="1" applyBorder="1" applyAlignment="1">
      <alignment horizontal="center" vertical="center"/>
    </xf>
    <xf numFmtId="9" fontId="6" fillId="61" borderId="18" xfId="1" applyFont="1" applyFill="1" applyBorder="1" applyAlignment="1" applyProtection="1">
      <alignment horizontal="center" vertical="center"/>
    </xf>
    <xf numFmtId="2" fontId="20" fillId="61" borderId="18" xfId="0" applyNumberFormat="1" applyFont="1" applyFill="1" applyBorder="1" applyAlignment="1">
      <alignment horizontal="center" vertical="center"/>
    </xf>
    <xf numFmtId="2" fontId="111" fillId="60" borderId="17" xfId="0" applyNumberFormat="1" applyFont="1" applyFill="1" applyBorder="1" applyAlignment="1">
      <alignment vertical="center"/>
    </xf>
    <xf numFmtId="0" fontId="33" fillId="62" borderId="0" xfId="0" applyFont="1" applyFill="1" applyAlignment="1">
      <alignment horizontal="left" vertical="center"/>
    </xf>
    <xf numFmtId="0" fontId="33" fillId="62" borderId="0" xfId="0" applyFont="1" applyFill="1" applyAlignment="1">
      <alignment horizontal="center" vertical="center"/>
    </xf>
    <xf numFmtId="0" fontId="33" fillId="62" borderId="94" xfId="0" applyFont="1" applyFill="1" applyBorder="1" applyAlignment="1">
      <alignment horizontal="center" vertical="center"/>
    </xf>
    <xf numFmtId="0" fontId="33" fillId="62" borderId="103" xfId="0" applyFont="1" applyFill="1" applyBorder="1" applyAlignment="1">
      <alignment horizontal="center" vertical="center"/>
    </xf>
    <xf numFmtId="0" fontId="33" fillId="62" borderId="95" xfId="0" applyFont="1" applyFill="1" applyBorder="1" applyAlignment="1">
      <alignment horizontal="center" vertical="center"/>
    </xf>
    <xf numFmtId="0" fontId="33" fillId="62" borderId="0" xfId="0" applyFont="1" applyFill="1" applyAlignment="1">
      <alignment vertical="center" wrapText="1"/>
    </xf>
    <xf numFmtId="0" fontId="52" fillId="62" borderId="0" xfId="0" applyFont="1" applyFill="1" applyAlignment="1">
      <alignment horizontal="right" vertical="center"/>
    </xf>
    <xf numFmtId="0" fontId="52" fillId="62" borderId="0" xfId="0" applyFont="1" applyFill="1" applyAlignment="1">
      <alignment horizontal="left" vertical="center"/>
    </xf>
    <xf numFmtId="0" fontId="173" fillId="62" borderId="0" xfId="0" applyFont="1" applyFill="1" applyAlignment="1">
      <alignment horizontal="center" vertical="center"/>
    </xf>
    <xf numFmtId="0" fontId="33" fillId="62" borderId="0" xfId="0" applyFont="1" applyFill="1" applyAlignment="1">
      <alignment horizontal="right" vertical="center"/>
    </xf>
    <xf numFmtId="0" fontId="33" fillId="62" borderId="0" xfId="0" applyFont="1" applyFill="1" applyAlignment="1">
      <alignment vertical="center"/>
    </xf>
    <xf numFmtId="0" fontId="116" fillId="0" borderId="0" xfId="0" applyFont="1" applyAlignment="1">
      <alignment horizontal="right" vertical="center"/>
    </xf>
    <xf numFmtId="0" fontId="116" fillId="0" borderId="0" xfId="0" applyFont="1" applyAlignment="1">
      <alignment horizontal="left" vertical="center"/>
    </xf>
    <xf numFmtId="0" fontId="153" fillId="63" borderId="10" xfId="0" applyFont="1" applyFill="1" applyBorder="1" applyAlignment="1">
      <alignment vertical="center"/>
    </xf>
    <xf numFmtId="0" fontId="153" fillId="63" borderId="11" xfId="0" applyFont="1" applyFill="1" applyBorder="1" applyAlignment="1">
      <alignment vertical="center"/>
    </xf>
    <xf numFmtId="0" fontId="153" fillId="63" borderId="5" xfId="0" applyFont="1" applyFill="1" applyBorder="1" applyAlignment="1">
      <alignment vertical="center"/>
    </xf>
    <xf numFmtId="0" fontId="153" fillId="63" borderId="9" xfId="0" applyFont="1" applyFill="1" applyBorder="1" applyAlignment="1">
      <alignment vertical="center"/>
    </xf>
    <xf numFmtId="0" fontId="153" fillId="63" borderId="14" xfId="0" applyFont="1" applyFill="1" applyBorder="1" applyAlignment="1">
      <alignment vertical="center"/>
    </xf>
    <xf numFmtId="0" fontId="153" fillId="63" borderId="13" xfId="0" applyFont="1" applyFill="1" applyBorder="1" applyAlignment="1">
      <alignment vertical="center"/>
    </xf>
    <xf numFmtId="0" fontId="110" fillId="0" borderId="1" xfId="0" applyFont="1" applyBorder="1" applyAlignment="1">
      <alignment vertical="center"/>
    </xf>
    <xf numFmtId="0" fontId="110" fillId="0" borderId="3" xfId="0" applyFont="1" applyBorder="1" applyAlignment="1">
      <alignment vertical="center"/>
    </xf>
    <xf numFmtId="0" fontId="110" fillId="0" borderId="2" xfId="0" applyFont="1" applyBorder="1" applyAlignment="1">
      <alignment vertical="center"/>
    </xf>
    <xf numFmtId="0" fontId="153" fillId="84" borderId="10" xfId="0" applyFont="1" applyFill="1" applyBorder="1" applyAlignment="1">
      <alignment vertical="center"/>
    </xf>
    <xf numFmtId="0" fontId="153" fillId="84" borderId="11" xfId="0" applyFont="1" applyFill="1" applyBorder="1" applyAlignment="1">
      <alignment vertical="center"/>
    </xf>
    <xf numFmtId="0" fontId="153" fillId="84" borderId="5" xfId="0" applyFont="1" applyFill="1" applyBorder="1" applyAlignment="1">
      <alignment vertical="center"/>
    </xf>
    <xf numFmtId="0" fontId="153" fillId="84" borderId="9" xfId="0" applyFont="1" applyFill="1" applyBorder="1" applyAlignment="1">
      <alignment vertical="center"/>
    </xf>
    <xf numFmtId="0" fontId="153" fillId="84" borderId="14" xfId="0" applyFont="1" applyFill="1" applyBorder="1" applyAlignment="1">
      <alignment vertical="center"/>
    </xf>
    <xf numFmtId="0" fontId="153" fillId="84" borderId="13" xfId="0" applyFont="1" applyFill="1" applyBorder="1" applyAlignment="1">
      <alignment vertical="center"/>
    </xf>
    <xf numFmtId="49" fontId="0" fillId="0" borderId="0" xfId="0" applyNumberFormat="1" applyAlignment="1">
      <alignment horizontal="right" vertical="center"/>
    </xf>
    <xf numFmtId="49" fontId="0" fillId="0" borderId="0" xfId="0" applyNumberFormat="1" applyAlignment="1">
      <alignment horizontal="left" vertical="center"/>
    </xf>
    <xf numFmtId="0" fontId="7" fillId="0" borderId="0" xfId="0" applyFont="1" applyAlignment="1">
      <alignment vertical="center" wrapText="1"/>
    </xf>
    <xf numFmtId="49" fontId="0" fillId="0" borderId="0" xfId="0" applyNumberFormat="1" applyAlignment="1">
      <alignment vertical="center"/>
    </xf>
    <xf numFmtId="0" fontId="25" fillId="0" borderId="0" xfId="0" applyFont="1" applyAlignment="1">
      <alignment vertical="center" wrapText="1"/>
    </xf>
    <xf numFmtId="0" fontId="1" fillId="2" borderId="0" xfId="0" applyFont="1" applyFill="1" applyAlignment="1">
      <alignment horizontal="right" vertical="center" wrapText="1"/>
    </xf>
    <xf numFmtId="0" fontId="2" fillId="0" borderId="39" xfId="0" applyFont="1" applyBorder="1" applyAlignment="1">
      <alignment horizontal="center" vertical="center"/>
    </xf>
    <xf numFmtId="0" fontId="169" fillId="2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vertical="center" wrapText="1"/>
    </xf>
    <xf numFmtId="0" fontId="1" fillId="2" borderId="0" xfId="0" applyFont="1" applyFill="1" applyAlignment="1">
      <alignment vertical="center" wrapText="1"/>
    </xf>
    <xf numFmtId="0" fontId="63" fillId="8" borderId="93" xfId="0" applyFont="1" applyFill="1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25" fillId="0" borderId="17" xfId="0" applyFont="1" applyBorder="1" applyAlignment="1">
      <alignment horizontal="center" vertical="center"/>
    </xf>
    <xf numFmtId="0" fontId="174" fillId="6" borderId="17" xfId="0" applyFont="1" applyFill="1" applyBorder="1" applyAlignment="1">
      <alignment horizontal="center" vertical="center"/>
    </xf>
    <xf numFmtId="0" fontId="34" fillId="23" borderId="17" xfId="0" applyFont="1" applyFill="1" applyBorder="1" applyAlignment="1">
      <alignment vertical="center" wrapText="1"/>
    </xf>
    <xf numFmtId="0" fontId="174" fillId="25" borderId="17" xfId="0" applyFont="1" applyFill="1" applyBorder="1" applyAlignment="1">
      <alignment horizontal="center" vertical="center"/>
    </xf>
    <xf numFmtId="0" fontId="34" fillId="23" borderId="17" xfId="0" applyFont="1" applyFill="1" applyBorder="1" applyAlignment="1">
      <alignment horizontal="center" vertical="center" wrapText="1"/>
    </xf>
    <xf numFmtId="0" fontId="174" fillId="6" borderId="29" xfId="0" applyFont="1" applyFill="1" applyBorder="1" applyAlignment="1">
      <alignment horizontal="center" vertical="center"/>
    </xf>
    <xf numFmtId="1" fontId="76" fillId="41" borderId="62" xfId="0" applyNumberFormat="1" applyFont="1" applyFill="1" applyBorder="1" applyAlignment="1">
      <alignment horizontal="center" vertical="center" wrapText="1"/>
    </xf>
    <xf numFmtId="0" fontId="1" fillId="20" borderId="42" xfId="0" applyFont="1" applyFill="1" applyBorder="1" applyAlignment="1">
      <alignment vertical="center"/>
    </xf>
    <xf numFmtId="0" fontId="79" fillId="20" borderId="34" xfId="0" applyFont="1" applyFill="1" applyBorder="1" applyAlignment="1">
      <alignment vertical="center"/>
    </xf>
    <xf numFmtId="0" fontId="72" fillId="20" borderId="29" xfId="0" applyFont="1" applyFill="1" applyBorder="1" applyAlignment="1">
      <alignment vertical="center"/>
    </xf>
    <xf numFmtId="9" fontId="76" fillId="32" borderId="17" xfId="0" applyNumberFormat="1" applyFont="1" applyFill="1" applyBorder="1" applyAlignment="1">
      <alignment horizontal="center" vertical="center"/>
    </xf>
    <xf numFmtId="0" fontId="145" fillId="32" borderId="42" xfId="0" applyFont="1" applyFill="1" applyBorder="1" applyAlignment="1">
      <alignment horizontal="center" vertical="center"/>
    </xf>
    <xf numFmtId="9" fontId="76" fillId="32" borderId="62" xfId="0" applyNumberFormat="1" applyFont="1" applyFill="1" applyBorder="1" applyAlignment="1">
      <alignment horizontal="center" vertical="center"/>
    </xf>
    <xf numFmtId="0" fontId="32" fillId="3" borderId="43" xfId="0" applyFont="1" applyFill="1" applyBorder="1" applyAlignment="1">
      <alignment horizontal="center" vertical="center" wrapText="1"/>
    </xf>
    <xf numFmtId="0" fontId="31" fillId="3" borderId="43" xfId="0" applyFont="1" applyFill="1" applyBorder="1" applyAlignment="1">
      <alignment vertical="center"/>
    </xf>
    <xf numFmtId="0" fontId="145" fillId="3" borderId="42" xfId="0" applyFont="1" applyFill="1" applyBorder="1" applyAlignment="1">
      <alignment vertical="center"/>
    </xf>
    <xf numFmtId="0" fontId="32" fillId="3" borderId="17" xfId="0" applyFont="1" applyFill="1" applyBorder="1" applyAlignment="1">
      <alignment vertical="center"/>
    </xf>
    <xf numFmtId="0" fontId="145" fillId="3" borderId="17" xfId="0" applyFont="1" applyFill="1" applyBorder="1" applyAlignment="1">
      <alignment vertical="center"/>
    </xf>
    <xf numFmtId="0" fontId="32" fillId="3" borderId="34" xfId="0" applyFont="1" applyFill="1" applyBorder="1" applyAlignment="1">
      <alignment vertical="center"/>
    </xf>
    <xf numFmtId="9" fontId="20" fillId="59" borderId="62" xfId="0" applyNumberFormat="1" applyFont="1" applyFill="1" applyBorder="1" applyAlignment="1">
      <alignment horizontal="center" vertical="center"/>
    </xf>
    <xf numFmtId="0" fontId="32" fillId="3" borderId="42" xfId="0" applyFont="1" applyFill="1" applyBorder="1" applyAlignment="1">
      <alignment vertical="center"/>
    </xf>
    <xf numFmtId="0" fontId="32" fillId="3" borderId="34" xfId="0" applyFont="1" applyFill="1" applyBorder="1" applyAlignment="1">
      <alignment horizontal="center" vertical="center" wrapText="1"/>
    </xf>
    <xf numFmtId="0" fontId="76" fillId="0" borderId="17" xfId="0" applyFont="1" applyBorder="1" applyAlignment="1">
      <alignment horizontal="left" vertical="center"/>
    </xf>
    <xf numFmtId="0" fontId="1" fillId="20" borderId="17" xfId="0" applyFont="1" applyFill="1" applyBorder="1" applyAlignment="1">
      <alignment vertical="center"/>
    </xf>
    <xf numFmtId="0" fontId="1" fillId="20" borderId="34" xfId="0" applyFont="1" applyFill="1" applyBorder="1" applyAlignment="1">
      <alignment vertical="center"/>
    </xf>
    <xf numFmtId="0" fontId="1" fillId="20" borderId="29" xfId="0" applyFont="1" applyFill="1" applyBorder="1" applyAlignment="1">
      <alignment vertical="center"/>
    </xf>
    <xf numFmtId="0" fontId="1" fillId="44" borderId="17" xfId="0" applyFont="1" applyFill="1" applyBorder="1" applyAlignment="1">
      <alignment horizontal="center" vertical="center"/>
    </xf>
    <xf numFmtId="0" fontId="76" fillId="44" borderId="17" xfId="0" applyFont="1" applyFill="1" applyBorder="1" applyAlignment="1">
      <alignment horizontal="left" vertical="center" wrapText="1"/>
    </xf>
    <xf numFmtId="0" fontId="63" fillId="0" borderId="17" xfId="0" applyFont="1" applyBorder="1" applyAlignment="1">
      <alignment horizontal="center" vertical="center" wrapText="1"/>
    </xf>
    <xf numFmtId="0" fontId="73" fillId="3" borderId="34" xfId="0" applyFont="1" applyFill="1" applyBorder="1" applyAlignment="1">
      <alignment horizontal="center" vertical="center" wrapText="1"/>
    </xf>
    <xf numFmtId="0" fontId="73" fillId="3" borderId="29" xfId="0" applyFont="1" applyFill="1" applyBorder="1" applyAlignment="1">
      <alignment horizontal="center" vertical="center" wrapText="1"/>
    </xf>
    <xf numFmtId="0" fontId="73" fillId="3" borderId="17" xfId="0" applyFont="1" applyFill="1" applyBorder="1" applyAlignment="1">
      <alignment horizontal="center" vertical="center" wrapText="1"/>
    </xf>
    <xf numFmtId="0" fontId="63" fillId="0" borderId="17" xfId="0" applyFont="1" applyBorder="1" applyAlignment="1">
      <alignment horizontal="center" vertical="center"/>
    </xf>
    <xf numFmtId="0" fontId="1" fillId="34" borderId="42" xfId="0" applyFont="1" applyFill="1" applyBorder="1" applyAlignment="1">
      <alignment horizontal="center" vertical="center"/>
    </xf>
    <xf numFmtId="0" fontId="76" fillId="34" borderId="17" xfId="0" applyFont="1" applyFill="1" applyBorder="1" applyAlignment="1">
      <alignment horizontal="center" vertical="center"/>
    </xf>
    <xf numFmtId="9" fontId="79" fillId="34" borderId="34" xfId="0" applyNumberFormat="1" applyFont="1" applyFill="1" applyBorder="1" applyAlignment="1">
      <alignment horizontal="center" vertical="center"/>
    </xf>
    <xf numFmtId="9" fontId="72" fillId="34" borderId="29" xfId="0" applyNumberFormat="1" applyFont="1" applyFill="1" applyBorder="1" applyAlignment="1">
      <alignment horizontal="center" vertical="center"/>
    </xf>
    <xf numFmtId="0" fontId="63" fillId="20" borderId="29" xfId="0" applyFont="1" applyFill="1" applyBorder="1" applyAlignment="1">
      <alignment vertical="center"/>
    </xf>
    <xf numFmtId="0" fontId="32" fillId="3" borderId="17" xfId="0" applyFont="1" applyFill="1" applyBorder="1" applyAlignment="1">
      <alignment horizontal="left" vertical="center" wrapText="1"/>
    </xf>
    <xf numFmtId="0" fontId="32" fillId="3" borderId="17" xfId="0" applyFont="1" applyFill="1" applyBorder="1" applyAlignment="1">
      <alignment horizontal="right" vertical="center" wrapText="1"/>
    </xf>
    <xf numFmtId="0" fontId="170" fillId="3" borderId="17" xfId="0" applyFont="1" applyFill="1" applyBorder="1" applyAlignment="1">
      <alignment horizontal="center" vertical="center" wrapText="1"/>
    </xf>
    <xf numFmtId="0" fontId="32" fillId="3" borderId="17" xfId="0" applyFont="1" applyFill="1" applyBorder="1" applyAlignment="1">
      <alignment vertical="center" wrapText="1"/>
    </xf>
    <xf numFmtId="0" fontId="170" fillId="3" borderId="29" xfId="0" applyFont="1" applyFill="1" applyBorder="1" applyAlignment="1">
      <alignment horizontal="center" vertical="center" wrapText="1"/>
    </xf>
    <xf numFmtId="0" fontId="170" fillId="3" borderId="43" xfId="0" applyFont="1" applyFill="1" applyBorder="1" applyAlignment="1">
      <alignment horizontal="center" vertical="center" wrapText="1"/>
    </xf>
    <xf numFmtId="0" fontId="70" fillId="4" borderId="96" xfId="0" applyFont="1" applyFill="1" applyBorder="1" applyAlignment="1">
      <alignment vertical="center" wrapText="1"/>
    </xf>
    <xf numFmtId="0" fontId="70" fillId="4" borderId="19" xfId="0" applyFont="1" applyFill="1" applyBorder="1" applyAlignment="1">
      <alignment vertical="center" wrapText="1"/>
    </xf>
    <xf numFmtId="0" fontId="145" fillId="4" borderId="0" xfId="0" applyFont="1" applyFill="1" applyAlignment="1">
      <alignment vertical="center" wrapText="1"/>
    </xf>
    <xf numFmtId="0" fontId="76" fillId="20" borderId="29" xfId="0" applyFont="1" applyFill="1" applyBorder="1" applyAlignment="1">
      <alignment vertical="center"/>
    </xf>
    <xf numFmtId="0" fontId="149" fillId="3" borderId="42" xfId="0" applyFont="1" applyFill="1" applyBorder="1"/>
    <xf numFmtId="0" fontId="6" fillId="3" borderId="17" xfId="0" applyFont="1" applyFill="1" applyBorder="1"/>
    <xf numFmtId="0" fontId="149" fillId="3" borderId="17" xfId="0" applyFont="1" applyFill="1" applyBorder="1"/>
    <xf numFmtId="0" fontId="6" fillId="3" borderId="34" xfId="0" applyFont="1" applyFill="1" applyBorder="1"/>
    <xf numFmtId="0" fontId="6" fillId="3" borderId="42" xfId="0" applyFont="1" applyFill="1" applyBorder="1"/>
    <xf numFmtId="0" fontId="79" fillId="0" borderId="17" xfId="0" applyFont="1" applyBorder="1" applyAlignment="1">
      <alignment horizontal="left" vertical="center"/>
    </xf>
    <xf numFmtId="0" fontId="1" fillId="34" borderId="17" xfId="0" applyFont="1" applyFill="1" applyBorder="1" applyAlignment="1">
      <alignment horizontal="center" vertical="center"/>
    </xf>
    <xf numFmtId="9" fontId="1" fillId="34" borderId="34" xfId="0" applyNumberFormat="1" applyFont="1" applyFill="1" applyBorder="1" applyAlignment="1">
      <alignment horizontal="center" vertical="center"/>
    </xf>
    <xf numFmtId="0" fontId="13" fillId="20" borderId="17" xfId="0" applyFont="1" applyFill="1" applyBorder="1" applyAlignment="1">
      <alignment horizontal="center" vertical="center"/>
    </xf>
    <xf numFmtId="0" fontId="171" fillId="3" borderId="45" xfId="0" applyFont="1" applyFill="1" applyBorder="1" applyAlignment="1">
      <alignment horizontal="center" vertical="center"/>
    </xf>
    <xf numFmtId="0" fontId="6" fillId="3" borderId="31" xfId="0" applyFont="1" applyFill="1" applyBorder="1"/>
    <xf numFmtId="0" fontId="6" fillId="3" borderId="24" xfId="0" applyFont="1" applyFill="1" applyBorder="1"/>
    <xf numFmtId="0" fontId="6" fillId="3" borderId="33" xfId="0" applyFont="1" applyFill="1" applyBorder="1"/>
    <xf numFmtId="0" fontId="32" fillId="3" borderId="80" xfId="0" applyFont="1" applyFill="1" applyBorder="1" applyAlignment="1">
      <alignment horizontal="center" vertical="center" wrapText="1"/>
    </xf>
    <xf numFmtId="0" fontId="32" fillId="3" borderId="24" xfId="0" applyFont="1" applyFill="1" applyBorder="1" applyAlignment="1">
      <alignment horizontal="center" vertical="center" wrapText="1"/>
    </xf>
    <xf numFmtId="0" fontId="32" fillId="3" borderId="33" xfId="0" applyFont="1" applyFill="1" applyBorder="1" applyAlignment="1">
      <alignment horizontal="center" vertical="center" wrapText="1"/>
    </xf>
    <xf numFmtId="0" fontId="32" fillId="3" borderId="51" xfId="0" applyFont="1" applyFill="1" applyBorder="1" applyAlignment="1">
      <alignment horizontal="center" vertical="center" wrapText="1"/>
    </xf>
    <xf numFmtId="0" fontId="6" fillId="5" borderId="17" xfId="0" applyFont="1" applyFill="1" applyBorder="1" applyAlignment="1">
      <alignment horizontal="left"/>
    </xf>
    <xf numFmtId="0" fontId="6" fillId="5" borderId="17" xfId="0" applyFont="1" applyFill="1" applyBorder="1" applyAlignment="1">
      <alignment horizontal="left" vertical="center"/>
    </xf>
    <xf numFmtId="0" fontId="6" fillId="5" borderId="17" xfId="0" applyFont="1" applyFill="1" applyBorder="1" applyAlignment="1">
      <alignment horizontal="right" vertical="center"/>
    </xf>
    <xf numFmtId="0" fontId="170" fillId="5" borderId="17" xfId="0" applyFont="1" applyFill="1" applyBorder="1" applyAlignment="1">
      <alignment horizontal="center" vertical="center"/>
    </xf>
    <xf numFmtId="0" fontId="6" fillId="5" borderId="17" xfId="0" applyFont="1" applyFill="1" applyBorder="1" applyAlignment="1">
      <alignment vertical="center"/>
    </xf>
    <xf numFmtId="0" fontId="170" fillId="5" borderId="19" xfId="0" applyFont="1" applyFill="1" applyBorder="1" applyAlignment="1">
      <alignment horizontal="center" vertical="center"/>
    </xf>
    <xf numFmtId="0" fontId="6" fillId="5" borderId="19" xfId="0" applyFont="1" applyFill="1" applyBorder="1"/>
    <xf numFmtId="0" fontId="6" fillId="5" borderId="38" xfId="0" applyFont="1" applyFill="1" applyBorder="1"/>
    <xf numFmtId="49" fontId="6" fillId="0" borderId="0" xfId="0" applyNumberFormat="1" applyFont="1" applyAlignment="1">
      <alignment horizontal="left"/>
    </xf>
    <xf numFmtId="49" fontId="29" fillId="0" borderId="0" xfId="0" applyNumberFormat="1" applyFont="1" applyAlignment="1">
      <alignment horizontal="center"/>
    </xf>
    <xf numFmtId="49" fontId="6" fillId="0" borderId="0" xfId="0" applyNumberFormat="1" applyFont="1" applyAlignment="1">
      <alignment horizontal="left" vertical="center"/>
    </xf>
    <xf numFmtId="49" fontId="6" fillId="0" borderId="0" xfId="0" applyNumberFormat="1" applyFont="1" applyAlignment="1">
      <alignment horizontal="center" vertical="center"/>
    </xf>
    <xf numFmtId="49" fontId="6" fillId="0" borderId="0" xfId="0" applyNumberFormat="1" applyFont="1" applyAlignment="1">
      <alignment horizontal="right" vertical="center"/>
    </xf>
    <xf numFmtId="49" fontId="170" fillId="0" borderId="0" xfId="0" applyNumberFormat="1" applyFont="1" applyAlignment="1">
      <alignment horizontal="center" vertical="center"/>
    </xf>
    <xf numFmtId="49" fontId="6" fillId="0" borderId="0" xfId="0" applyNumberFormat="1" applyFont="1" applyAlignment="1">
      <alignment vertical="center"/>
    </xf>
    <xf numFmtId="49" fontId="14" fillId="0" borderId="0" xfId="0" applyNumberFormat="1" applyFont="1" applyAlignment="1">
      <alignment horizontal="center" vertical="center"/>
    </xf>
    <xf numFmtId="49" fontId="14" fillId="0" borderId="0" xfId="0" applyNumberFormat="1" applyFont="1" applyAlignment="1">
      <alignment horizontal="right" vertical="center"/>
    </xf>
    <xf numFmtId="49" fontId="14" fillId="0" borderId="0" xfId="0" applyNumberFormat="1" applyFont="1" applyAlignment="1">
      <alignment horizontal="left" vertical="center"/>
    </xf>
    <xf numFmtId="49" fontId="172" fillId="0" borderId="0" xfId="0" applyNumberFormat="1" applyFont="1" applyAlignment="1">
      <alignment horizontal="center" vertical="center"/>
    </xf>
    <xf numFmtId="49" fontId="14" fillId="0" borderId="0" xfId="0" applyNumberFormat="1" applyFont="1" applyAlignment="1">
      <alignment vertical="center"/>
    </xf>
    <xf numFmtId="0" fontId="31" fillId="9" borderId="10" xfId="0" applyFont="1" applyFill="1" applyBorder="1" applyAlignment="1">
      <alignment vertical="center"/>
    </xf>
    <xf numFmtId="0" fontId="31" fillId="9" borderId="11" xfId="0" applyFont="1" applyFill="1" applyBorder="1" applyAlignment="1">
      <alignment vertical="center"/>
    </xf>
    <xf numFmtId="0" fontId="31" fillId="9" borderId="5" xfId="0" applyFont="1" applyFill="1" applyBorder="1" applyAlignment="1">
      <alignment vertical="center"/>
    </xf>
    <xf numFmtId="0" fontId="31" fillId="9" borderId="9" xfId="0" applyFont="1" applyFill="1" applyBorder="1" applyAlignment="1">
      <alignment vertical="center"/>
    </xf>
    <xf numFmtId="0" fontId="31" fillId="9" borderId="14" xfId="0" applyFont="1" applyFill="1" applyBorder="1" applyAlignment="1">
      <alignment vertical="center"/>
    </xf>
    <xf numFmtId="0" fontId="31" fillId="9" borderId="13" xfId="0" applyFont="1" applyFill="1" applyBorder="1" applyAlignment="1">
      <alignment vertical="center"/>
    </xf>
    <xf numFmtId="0" fontId="7" fillId="0" borderId="2" xfId="0" applyFont="1" applyBorder="1" applyAlignment="1">
      <alignment vertical="center"/>
    </xf>
    <xf numFmtId="1" fontId="7" fillId="0" borderId="15" xfId="0" applyNumberFormat="1" applyFont="1" applyBorder="1" applyAlignment="1">
      <alignment horizontal="center" vertical="center"/>
    </xf>
    <xf numFmtId="49" fontId="0" fillId="0" borderId="4" xfId="0" applyNumberFormat="1" applyBorder="1"/>
    <xf numFmtId="0" fontId="0" fillId="0" borderId="11" xfId="0" applyBorder="1" applyAlignment="1">
      <alignment vertical="center"/>
    </xf>
    <xf numFmtId="49" fontId="0" fillId="0" borderId="7" xfId="0" applyNumberFormat="1" applyBorder="1"/>
    <xf numFmtId="0" fontId="22" fillId="0" borderId="39" xfId="0" applyFont="1" applyBorder="1" applyAlignment="1">
      <alignment horizontal="right" vertical="center"/>
    </xf>
    <xf numFmtId="0" fontId="7" fillId="0" borderId="39" xfId="0" applyFont="1" applyBorder="1" applyAlignment="1">
      <alignment horizontal="right" vertical="center"/>
    </xf>
    <xf numFmtId="0" fontId="7" fillId="0" borderId="39" xfId="0" applyFont="1" applyBorder="1" applyAlignment="1">
      <alignment horizontal="left" vertical="center"/>
    </xf>
    <xf numFmtId="0" fontId="169" fillId="0" borderId="39" xfId="0" applyFont="1" applyBorder="1" applyAlignment="1">
      <alignment horizontal="center" vertical="center"/>
    </xf>
    <xf numFmtId="0" fontId="59" fillId="0" borderId="39" xfId="0" applyFont="1" applyBorder="1" applyAlignment="1">
      <alignment vertical="center"/>
    </xf>
    <xf numFmtId="0" fontId="59" fillId="0" borderId="0" xfId="0" applyFont="1" applyAlignment="1">
      <alignment vertical="center"/>
    </xf>
    <xf numFmtId="0" fontId="169" fillId="0" borderId="14" xfId="0" applyFont="1" applyBorder="1" applyAlignment="1">
      <alignment horizontal="center" vertical="center" wrapText="1"/>
    </xf>
    <xf numFmtId="0" fontId="18" fillId="4" borderId="92" xfId="0" applyFont="1" applyFill="1" applyBorder="1" applyAlignment="1">
      <alignment vertical="center" wrapText="1"/>
    </xf>
    <xf numFmtId="1" fontId="31" fillId="6" borderId="17" xfId="0" applyNumberFormat="1" applyFont="1" applyFill="1" applyBorder="1" applyAlignment="1">
      <alignment horizontal="center" vertical="center"/>
    </xf>
    <xf numFmtId="1" fontId="31" fillId="0" borderId="17" xfId="0" applyNumberFormat="1" applyFont="1" applyBorder="1" applyAlignment="1">
      <alignment horizontal="center" vertical="center"/>
    </xf>
    <xf numFmtId="1" fontId="31" fillId="4" borderId="21" xfId="0" applyNumberFormat="1" applyFont="1" applyFill="1" applyBorder="1" applyAlignment="1">
      <alignment horizontal="center" vertical="center"/>
    </xf>
    <xf numFmtId="0" fontId="71" fillId="0" borderId="17" xfId="0" applyFont="1" applyBorder="1" applyAlignment="1">
      <alignment horizontal="center" vertical="center" wrapText="1"/>
    </xf>
    <xf numFmtId="0" fontId="31" fillId="12" borderId="21" xfId="0" applyFont="1" applyFill="1" applyBorder="1" applyAlignment="1">
      <alignment horizontal="right" vertical="center" wrapText="1"/>
    </xf>
    <xf numFmtId="0" fontId="31" fillId="12" borderId="21" xfId="0" applyFont="1" applyFill="1" applyBorder="1" applyAlignment="1">
      <alignment horizontal="left" vertical="center" wrapText="1"/>
    </xf>
    <xf numFmtId="1" fontId="171" fillId="6" borderId="17" xfId="0" applyNumberFormat="1" applyFont="1" applyFill="1" applyBorder="1" applyAlignment="1">
      <alignment horizontal="center" vertical="center"/>
    </xf>
    <xf numFmtId="0" fontId="171" fillId="6" borderId="17" xfId="0" applyFont="1" applyFill="1" applyBorder="1" applyAlignment="1">
      <alignment horizontal="center" vertical="center"/>
    </xf>
    <xf numFmtId="0" fontId="19" fillId="12" borderId="17" xfId="0" applyFont="1" applyFill="1" applyBorder="1" applyAlignment="1">
      <alignment vertical="center"/>
    </xf>
    <xf numFmtId="0" fontId="50" fillId="12" borderId="29" xfId="0" applyFont="1" applyFill="1" applyBorder="1" applyAlignment="1">
      <alignment vertical="center"/>
    </xf>
    <xf numFmtId="0" fontId="50" fillId="12" borderId="17" xfId="0" applyFont="1" applyFill="1" applyBorder="1" applyAlignment="1">
      <alignment vertical="center"/>
    </xf>
    <xf numFmtId="9" fontId="76" fillId="32" borderId="29" xfId="0" applyNumberFormat="1" applyFont="1" applyFill="1" applyBorder="1" applyAlignment="1">
      <alignment horizontal="center" vertical="center" wrapText="1"/>
    </xf>
    <xf numFmtId="0" fontId="145" fillId="32" borderId="29" xfId="0" applyFont="1" applyFill="1" applyBorder="1" applyAlignment="1">
      <alignment horizontal="center" vertical="center" wrapText="1"/>
    </xf>
    <xf numFmtId="9" fontId="76" fillId="32" borderId="87" xfId="0" applyNumberFormat="1" applyFont="1" applyFill="1" applyBorder="1" applyAlignment="1">
      <alignment horizontal="center" vertical="center" wrapText="1"/>
    </xf>
    <xf numFmtId="0" fontId="63" fillId="20" borderId="42" xfId="0" applyFont="1" applyFill="1" applyBorder="1" applyAlignment="1">
      <alignment vertical="center"/>
    </xf>
    <xf numFmtId="0" fontId="63" fillId="20" borderId="17" xfId="0" applyFont="1" applyFill="1" applyBorder="1" applyAlignment="1">
      <alignment vertical="center"/>
    </xf>
    <xf numFmtId="0" fontId="63" fillId="20" borderId="34" xfId="0" applyFont="1" applyFill="1" applyBorder="1" applyAlignment="1">
      <alignment vertical="center"/>
    </xf>
    <xf numFmtId="0" fontId="31" fillId="12" borderId="21" xfId="0" applyFont="1" applyFill="1" applyBorder="1" applyAlignment="1">
      <alignment horizontal="right" vertical="center"/>
    </xf>
    <xf numFmtId="0" fontId="31" fillId="12" borderId="21" xfId="0" applyFont="1" applyFill="1" applyBorder="1" applyAlignment="1">
      <alignment horizontal="left" vertical="center"/>
    </xf>
    <xf numFmtId="0" fontId="1" fillId="0" borderId="47" xfId="0" applyFont="1" applyBorder="1" applyAlignment="1">
      <alignment horizontal="left" vertical="center" wrapText="1"/>
    </xf>
    <xf numFmtId="1" fontId="149" fillId="45" borderId="92" xfId="0" applyNumberFormat="1" applyFont="1" applyFill="1" applyBorder="1" applyAlignment="1">
      <alignment horizontal="center" vertical="center"/>
    </xf>
    <xf numFmtId="0" fontId="72" fillId="6" borderId="17" xfId="3" applyFont="1" applyFill="1" applyBorder="1" applyAlignment="1" applyProtection="1">
      <alignment horizontal="center" vertical="center" wrapText="1"/>
    </xf>
    <xf numFmtId="0" fontId="8" fillId="3" borderId="42" xfId="0" applyFont="1" applyFill="1" applyBorder="1" applyAlignment="1">
      <alignment horizontal="left" vertical="center" wrapText="1"/>
    </xf>
    <xf numFmtId="1" fontId="32" fillId="3" borderId="29" xfId="0" applyNumberFormat="1" applyFont="1" applyFill="1" applyBorder="1" applyAlignment="1">
      <alignment horizontal="center" vertical="center" wrapText="1"/>
    </xf>
    <xf numFmtId="1" fontId="32" fillId="3" borderId="92" xfId="0" applyNumberFormat="1" applyFont="1" applyFill="1" applyBorder="1" applyAlignment="1">
      <alignment horizontal="center" vertical="center" wrapText="1"/>
    </xf>
    <xf numFmtId="1" fontId="32" fillId="3" borderId="93" xfId="0" applyNumberFormat="1" applyFont="1" applyFill="1" applyBorder="1" applyAlignment="1">
      <alignment horizontal="center" vertical="center" wrapText="1"/>
    </xf>
    <xf numFmtId="0" fontId="28" fillId="3" borderId="17" xfId="0" applyFont="1" applyFill="1" applyBorder="1" applyAlignment="1">
      <alignment horizontal="center" vertical="center" wrapText="1"/>
    </xf>
    <xf numFmtId="9" fontId="32" fillId="3" borderId="87" xfId="0" applyNumberFormat="1" applyFont="1" applyFill="1" applyBorder="1" applyAlignment="1">
      <alignment horizontal="center" vertical="center"/>
    </xf>
    <xf numFmtId="2" fontId="32" fillId="3" borderId="42" xfId="0" applyNumberFormat="1" applyFont="1" applyFill="1" applyBorder="1" applyAlignment="1">
      <alignment horizontal="center" vertical="center"/>
    </xf>
    <xf numFmtId="2" fontId="32" fillId="3" borderId="17" xfId="0" applyNumberFormat="1" applyFont="1" applyFill="1" applyBorder="1" applyAlignment="1">
      <alignment horizontal="center" vertical="center"/>
    </xf>
    <xf numFmtId="0" fontId="1" fillId="0" borderId="27" xfId="0" applyFont="1" applyBorder="1" applyAlignment="1">
      <alignment horizontal="left" vertical="center" wrapText="1"/>
    </xf>
    <xf numFmtId="1" fontId="31" fillId="13" borderId="17" xfId="0" applyNumberFormat="1" applyFont="1" applyFill="1" applyBorder="1" applyAlignment="1">
      <alignment horizontal="center" vertical="center"/>
    </xf>
    <xf numFmtId="2" fontId="31" fillId="35" borderId="42" xfId="0" applyNumberFormat="1" applyFont="1" applyFill="1" applyBorder="1" applyAlignment="1">
      <alignment horizontal="center" vertical="center"/>
    </xf>
    <xf numFmtId="2" fontId="1" fillId="35" borderId="17" xfId="0" applyNumberFormat="1" applyFont="1" applyFill="1" applyBorder="1" applyAlignment="1">
      <alignment horizontal="center" vertical="center"/>
    </xf>
    <xf numFmtId="9" fontId="1" fillId="35" borderId="34" xfId="0" applyNumberFormat="1" applyFont="1" applyFill="1" applyBorder="1" applyAlignment="1">
      <alignment horizontal="center" vertical="center"/>
    </xf>
    <xf numFmtId="9" fontId="1" fillId="35" borderId="29" xfId="0" applyNumberFormat="1" applyFont="1" applyFill="1" applyBorder="1" applyAlignment="1">
      <alignment horizontal="center" vertical="center"/>
    </xf>
    <xf numFmtId="0" fontId="32" fillId="3" borderId="87" xfId="0" applyFont="1" applyFill="1" applyBorder="1" applyAlignment="1">
      <alignment horizontal="center" vertical="center"/>
    </xf>
    <xf numFmtId="9" fontId="32" fillId="3" borderId="34" xfId="0" applyNumberFormat="1" applyFont="1" applyFill="1" applyBorder="1" applyAlignment="1">
      <alignment horizontal="center" vertical="center"/>
    </xf>
    <xf numFmtId="9" fontId="32" fillId="3" borderId="29" xfId="0" applyNumberFormat="1" applyFont="1" applyFill="1" applyBorder="1" applyAlignment="1">
      <alignment horizontal="center" vertical="center"/>
    </xf>
    <xf numFmtId="9" fontId="76" fillId="32" borderId="29" xfId="0" applyNumberFormat="1" applyFont="1" applyFill="1" applyBorder="1" applyAlignment="1">
      <alignment horizontal="center" vertical="center"/>
    </xf>
    <xf numFmtId="9" fontId="76" fillId="32" borderId="34" xfId="0" applyNumberFormat="1" applyFont="1" applyFill="1" applyBorder="1" applyAlignment="1">
      <alignment horizontal="center" vertical="center"/>
    </xf>
    <xf numFmtId="1" fontId="171" fillId="13" borderId="17" xfId="0" applyNumberFormat="1" applyFont="1" applyFill="1" applyBorder="1" applyAlignment="1">
      <alignment horizontal="center" vertical="center"/>
    </xf>
    <xf numFmtId="2" fontId="32" fillId="3" borderId="34" xfId="0" applyNumberFormat="1" applyFont="1" applyFill="1" applyBorder="1" applyAlignment="1">
      <alignment horizontal="center" vertical="center"/>
    </xf>
    <xf numFmtId="1" fontId="32" fillId="3" borderId="29" xfId="0" applyNumberFormat="1" applyFont="1" applyFill="1" applyBorder="1" applyAlignment="1">
      <alignment horizontal="center" vertical="center"/>
    </xf>
    <xf numFmtId="1" fontId="149" fillId="6" borderId="92" xfId="0" applyNumberFormat="1" applyFont="1" applyFill="1" applyBorder="1" applyAlignment="1">
      <alignment horizontal="center" vertical="center"/>
    </xf>
    <xf numFmtId="1" fontId="149" fillId="6" borderId="17" xfId="0" applyNumberFormat="1" applyFont="1" applyFill="1" applyBorder="1" applyAlignment="1">
      <alignment horizontal="center" vertical="center"/>
    </xf>
    <xf numFmtId="1" fontId="149" fillId="6" borderId="93" xfId="0" applyNumberFormat="1" applyFont="1" applyFill="1" applyBorder="1" applyAlignment="1">
      <alignment horizontal="center" vertical="center" wrapText="1"/>
    </xf>
    <xf numFmtId="0" fontId="63" fillId="6" borderId="17" xfId="0" applyFont="1" applyFill="1" applyBorder="1" applyAlignment="1">
      <alignment horizontal="center" vertical="center" wrapText="1"/>
    </xf>
    <xf numFmtId="0" fontId="63" fillId="20" borderId="50" xfId="0" applyFont="1" applyFill="1" applyBorder="1" applyAlignment="1">
      <alignment vertical="center"/>
    </xf>
    <xf numFmtId="0" fontId="63" fillId="20" borderId="44" xfId="0" applyFont="1" applyFill="1" applyBorder="1" applyAlignment="1">
      <alignment vertical="center"/>
    </xf>
    <xf numFmtId="0" fontId="63" fillId="20" borderId="32" xfId="0" applyFont="1" applyFill="1" applyBorder="1" applyAlignment="1">
      <alignment vertical="center"/>
    </xf>
    <xf numFmtId="0" fontId="73" fillId="3" borderId="43" xfId="0" applyFont="1" applyFill="1" applyBorder="1" applyAlignment="1">
      <alignment vertical="center" wrapText="1"/>
    </xf>
    <xf numFmtId="0" fontId="83" fillId="3" borderId="43" xfId="0" applyFont="1" applyFill="1" applyBorder="1" applyAlignment="1">
      <alignment horizontal="center" vertical="center" wrapText="1"/>
    </xf>
    <xf numFmtId="0" fontId="13" fillId="3" borderId="43" xfId="0" applyFont="1" applyFill="1" applyBorder="1" applyAlignment="1">
      <alignment horizontal="right" vertical="center"/>
    </xf>
    <xf numFmtId="0" fontId="13" fillId="3" borderId="43" xfId="0" applyFont="1" applyFill="1" applyBorder="1" applyAlignment="1">
      <alignment horizontal="left" vertical="center"/>
    </xf>
    <xf numFmtId="0" fontId="79" fillId="3" borderId="43" xfId="0" applyFont="1" applyFill="1" applyBorder="1" applyAlignment="1">
      <alignment vertical="center"/>
    </xf>
    <xf numFmtId="0" fontId="65" fillId="3" borderId="43" xfId="0" applyFont="1" applyFill="1" applyBorder="1" applyAlignment="1">
      <alignment vertical="center"/>
    </xf>
    <xf numFmtId="0" fontId="65" fillId="3" borderId="17" xfId="0" applyFont="1" applyFill="1" applyBorder="1" applyAlignment="1">
      <alignment vertical="center"/>
    </xf>
    <xf numFmtId="0" fontId="90" fillId="4" borderId="39" xfId="0" applyFont="1" applyFill="1" applyBorder="1" applyAlignment="1">
      <alignment horizontal="center" vertical="center" wrapText="1"/>
    </xf>
    <xf numFmtId="0" fontId="13" fillId="26" borderId="21" xfId="0" applyFont="1" applyFill="1" applyBorder="1" applyAlignment="1">
      <alignment horizontal="right" vertical="center"/>
    </xf>
    <xf numFmtId="0" fontId="13" fillId="26" borderId="21" xfId="0" applyFont="1" applyFill="1" applyBorder="1" applyAlignment="1">
      <alignment horizontal="left" vertical="center"/>
    </xf>
    <xf numFmtId="1" fontId="171" fillId="14" borderId="17" xfId="0" applyNumberFormat="1" applyFont="1" applyFill="1" applyBorder="1" applyAlignment="1">
      <alignment horizontal="center" vertical="center"/>
    </xf>
    <xf numFmtId="0" fontId="171" fillId="14" borderId="21" xfId="0" applyFont="1" applyFill="1" applyBorder="1" applyAlignment="1">
      <alignment horizontal="center" vertical="center"/>
    </xf>
    <xf numFmtId="9" fontId="19" fillId="46" borderId="29" xfId="0" applyNumberFormat="1" applyFont="1" applyFill="1" applyBorder="1" applyAlignment="1">
      <alignment horizontal="center" vertical="center"/>
    </xf>
    <xf numFmtId="0" fontId="13" fillId="26" borderId="53" xfId="0" applyFont="1" applyFill="1" applyBorder="1" applyAlignment="1">
      <alignment horizontal="right" vertical="center"/>
    </xf>
    <xf numFmtId="0" fontId="13" fillId="26" borderId="53" xfId="0" applyFont="1" applyFill="1" applyBorder="1" applyAlignment="1">
      <alignment horizontal="left" vertical="center"/>
    </xf>
    <xf numFmtId="1" fontId="171" fillId="14" borderId="19" xfId="0" applyNumberFormat="1" applyFont="1" applyFill="1" applyBorder="1" applyAlignment="1">
      <alignment horizontal="center" vertical="center"/>
    </xf>
    <xf numFmtId="0" fontId="171" fillId="14" borderId="53" xfId="0" applyFont="1" applyFill="1" applyBorder="1" applyAlignment="1">
      <alignment horizontal="center" vertical="center"/>
    </xf>
    <xf numFmtId="9" fontId="0" fillId="46" borderId="29" xfId="0" applyNumberFormat="1" applyFill="1" applyBorder="1" applyAlignment="1">
      <alignment horizontal="center" vertical="center"/>
    </xf>
    <xf numFmtId="1" fontId="149" fillId="13" borderId="92" xfId="0" applyNumberFormat="1" applyFont="1" applyFill="1" applyBorder="1" applyAlignment="1">
      <alignment horizontal="center" vertical="center"/>
    </xf>
    <xf numFmtId="1" fontId="31" fillId="93" borderId="21" xfId="0" applyNumberFormat="1" applyFont="1" applyFill="1" applyBorder="1" applyAlignment="1">
      <alignment horizontal="center" vertical="center"/>
    </xf>
    <xf numFmtId="9" fontId="76" fillId="32" borderId="87" xfId="0" applyNumberFormat="1" applyFont="1" applyFill="1" applyBorder="1" applyAlignment="1">
      <alignment horizontal="center" vertical="center"/>
    </xf>
    <xf numFmtId="0" fontId="149" fillId="3" borderId="21" xfId="0" applyFont="1" applyFill="1" applyBorder="1" applyAlignment="1">
      <alignment horizontal="center" vertical="center"/>
    </xf>
    <xf numFmtId="0" fontId="6" fillId="3" borderId="34" xfId="0" applyFont="1" applyFill="1" applyBorder="1" applyAlignment="1">
      <alignment horizontal="center" vertical="center"/>
    </xf>
    <xf numFmtId="0" fontId="6" fillId="3" borderId="42" xfId="0" applyFont="1" applyFill="1" applyBorder="1" applyAlignment="1">
      <alignment horizontal="center" vertical="center"/>
    </xf>
    <xf numFmtId="0" fontId="1" fillId="47" borderId="17" xfId="0" applyFont="1" applyFill="1" applyBorder="1" applyAlignment="1">
      <alignment horizontal="center" vertical="center" wrapText="1"/>
    </xf>
    <xf numFmtId="0" fontId="114" fillId="26" borderId="21" xfId="0" applyFont="1" applyFill="1" applyBorder="1" applyAlignment="1">
      <alignment horizontal="right" vertical="center" wrapText="1"/>
    </xf>
    <xf numFmtId="0" fontId="114" fillId="26" borderId="21" xfId="0" applyFont="1" applyFill="1" applyBorder="1" applyAlignment="1">
      <alignment horizontal="left" vertical="center"/>
    </xf>
    <xf numFmtId="0" fontId="174" fillId="88" borderId="21" xfId="0" applyFont="1" applyFill="1" applyBorder="1" applyAlignment="1">
      <alignment horizontal="center" vertical="center"/>
    </xf>
    <xf numFmtId="0" fontId="169" fillId="45" borderId="17" xfId="0" applyFont="1" applyFill="1" applyBorder="1" applyAlignment="1">
      <alignment horizontal="center" vertical="center"/>
    </xf>
    <xf numFmtId="0" fontId="169" fillId="45" borderId="21" xfId="0" applyFont="1" applyFill="1" applyBorder="1" applyAlignment="1">
      <alignment horizontal="center" vertical="center"/>
    </xf>
    <xf numFmtId="0" fontId="62" fillId="12" borderId="29" xfId="0" applyFont="1" applyFill="1" applyBorder="1" applyAlignment="1">
      <alignment horizontal="left" vertical="center"/>
    </xf>
    <xf numFmtId="0" fontId="62" fillId="12" borderId="17" xfId="0" applyFont="1" applyFill="1" applyBorder="1" applyAlignment="1">
      <alignment horizontal="left" vertical="center"/>
    </xf>
    <xf numFmtId="9" fontId="79" fillId="34" borderId="29" xfId="0" applyNumberFormat="1" applyFont="1" applyFill="1" applyBorder="1" applyAlignment="1">
      <alignment horizontal="center" vertical="center"/>
    </xf>
    <xf numFmtId="0" fontId="6" fillId="3" borderId="31" xfId="0" applyFont="1" applyFill="1" applyBorder="1" applyAlignment="1">
      <alignment horizontal="center" vertical="center"/>
    </xf>
    <xf numFmtId="0" fontId="6" fillId="3" borderId="51" xfId="0" applyFont="1" applyFill="1" applyBorder="1" applyAlignment="1">
      <alignment horizontal="center" vertical="center"/>
    </xf>
    <xf numFmtId="0" fontId="6" fillId="3" borderId="33" xfId="0" applyFont="1" applyFill="1" applyBorder="1" applyAlignment="1">
      <alignment horizontal="center" vertical="center"/>
    </xf>
    <xf numFmtId="2" fontId="32" fillId="3" borderId="88" xfId="0" applyNumberFormat="1" applyFont="1" applyFill="1" applyBorder="1" applyAlignment="1">
      <alignment horizontal="center" vertical="center"/>
    </xf>
    <xf numFmtId="2" fontId="32" fillId="3" borderId="24" xfId="0" applyNumberFormat="1" applyFont="1" applyFill="1" applyBorder="1" applyAlignment="1">
      <alignment horizontal="center" vertical="center"/>
    </xf>
    <xf numFmtId="9" fontId="32" fillId="3" borderId="33" xfId="0" applyNumberFormat="1" applyFont="1" applyFill="1" applyBorder="1" applyAlignment="1">
      <alignment horizontal="center" vertical="center"/>
    </xf>
    <xf numFmtId="1" fontId="6" fillId="3" borderId="31" xfId="0" applyNumberFormat="1" applyFont="1" applyFill="1" applyBorder="1" applyAlignment="1">
      <alignment horizontal="center" vertical="center"/>
    </xf>
    <xf numFmtId="1" fontId="32" fillId="3" borderId="24" xfId="0" applyNumberFormat="1" applyFont="1" applyFill="1" applyBorder="1" applyAlignment="1">
      <alignment horizontal="center" vertical="center"/>
    </xf>
    <xf numFmtId="9" fontId="32" fillId="3" borderId="51" xfId="0" applyNumberFormat="1" applyFont="1" applyFill="1" applyBorder="1" applyAlignment="1">
      <alignment horizontal="center" vertical="center"/>
    </xf>
    <xf numFmtId="0" fontId="0" fillId="10" borderId="17" xfId="0" applyFill="1" applyBorder="1" applyAlignment="1">
      <alignment vertical="center"/>
    </xf>
    <xf numFmtId="0" fontId="6" fillId="5" borderId="31" xfId="0" applyFont="1" applyFill="1" applyBorder="1" applyAlignment="1">
      <alignment horizontal="left" vertical="center"/>
    </xf>
    <xf numFmtId="1" fontId="6" fillId="5" borderId="17" xfId="0" applyNumberFormat="1" applyFont="1" applyFill="1" applyBorder="1" applyAlignment="1">
      <alignment horizontal="center" vertical="center"/>
    </xf>
    <xf numFmtId="1" fontId="6" fillId="5" borderId="29" xfId="0" applyNumberFormat="1" applyFont="1" applyFill="1" applyBorder="1" applyAlignment="1">
      <alignment horizontal="center" vertical="center"/>
    </xf>
    <xf numFmtId="1" fontId="6" fillId="5" borderId="94" xfId="0" applyNumberFormat="1" applyFont="1" applyFill="1" applyBorder="1" applyAlignment="1">
      <alignment horizontal="center" vertical="center"/>
    </xf>
    <xf numFmtId="1" fontId="6" fillId="5" borderId="103" xfId="0" applyNumberFormat="1" applyFont="1" applyFill="1" applyBorder="1" applyAlignment="1">
      <alignment horizontal="center" vertical="center"/>
    </xf>
    <xf numFmtId="1" fontId="6" fillId="5" borderId="95" xfId="0" applyNumberFormat="1" applyFont="1" applyFill="1" applyBorder="1" applyAlignment="1">
      <alignment horizontal="center" vertical="center"/>
    </xf>
    <xf numFmtId="1" fontId="6" fillId="5" borderId="43" xfId="0" applyNumberFormat="1" applyFont="1" applyFill="1" applyBorder="1" applyAlignment="1">
      <alignment horizontal="center" vertical="center"/>
    </xf>
    <xf numFmtId="0" fontId="8" fillId="5" borderId="29" xfId="0" applyFont="1" applyFill="1" applyBorder="1" applyAlignment="1">
      <alignment vertical="center" wrapText="1"/>
    </xf>
    <xf numFmtId="0" fontId="83" fillId="5" borderId="43" xfId="0" applyFont="1" applyFill="1" applyBorder="1" applyAlignment="1">
      <alignment horizontal="center" vertical="center" wrapText="1"/>
    </xf>
    <xf numFmtId="0" fontId="6" fillId="5" borderId="43" xfId="0" applyFont="1" applyFill="1" applyBorder="1" applyAlignment="1">
      <alignment horizontal="right" vertical="center"/>
    </xf>
    <xf numFmtId="0" fontId="6" fillId="5" borderId="43" xfId="0" applyFont="1" applyFill="1" applyBorder="1" applyAlignment="1">
      <alignment horizontal="left" vertical="center"/>
    </xf>
    <xf numFmtId="0" fontId="170" fillId="5" borderId="43" xfId="0" applyFont="1" applyFill="1" applyBorder="1" applyAlignment="1">
      <alignment horizontal="center" vertical="center"/>
    </xf>
    <xf numFmtId="0" fontId="20" fillId="5" borderId="43" xfId="0" applyFont="1" applyFill="1" applyBorder="1" applyAlignment="1">
      <alignment vertical="center"/>
    </xf>
    <xf numFmtId="0" fontId="66" fillId="5" borderId="43" xfId="0" applyFont="1" applyFill="1" applyBorder="1" applyAlignment="1">
      <alignment vertical="center"/>
    </xf>
    <xf numFmtId="0" fontId="170" fillId="5" borderId="39" xfId="0" applyFont="1" applyFill="1" applyBorder="1" applyAlignment="1">
      <alignment horizontal="center" vertical="center"/>
    </xf>
    <xf numFmtId="0" fontId="20" fillId="5" borderId="39" xfId="0" applyFont="1" applyFill="1" applyBorder="1" applyAlignment="1">
      <alignment horizontal="center" vertical="center"/>
    </xf>
    <xf numFmtId="0" fontId="0" fillId="5" borderId="17" xfId="0" applyFill="1" applyBorder="1" applyAlignment="1">
      <alignment vertical="center"/>
    </xf>
    <xf numFmtId="0" fontId="25" fillId="0" borderId="0" xfId="0" applyFont="1" applyAlignment="1">
      <alignment horizontal="left" vertical="center"/>
    </xf>
    <xf numFmtId="0" fontId="63" fillId="0" borderId="0" xfId="0" applyFont="1" applyAlignment="1">
      <alignment vertical="center" wrapText="1"/>
    </xf>
    <xf numFmtId="0" fontId="63" fillId="0" borderId="0" xfId="0" applyFont="1" applyAlignment="1">
      <alignment horizontal="center" vertical="center" wrapText="1"/>
    </xf>
    <xf numFmtId="0" fontId="82" fillId="0" borderId="0" xfId="0" applyFont="1" applyAlignment="1">
      <alignment vertical="center"/>
    </xf>
    <xf numFmtId="0" fontId="31" fillId="7" borderId="10" xfId="0" applyFont="1" applyFill="1" applyBorder="1" applyAlignment="1">
      <alignment horizontal="left" vertical="center"/>
    </xf>
    <xf numFmtId="0" fontId="31" fillId="7" borderId="11" xfId="0" applyFont="1" applyFill="1" applyBorder="1" applyAlignment="1">
      <alignment horizontal="left" vertical="center"/>
    </xf>
    <xf numFmtId="0" fontId="0" fillId="7" borderId="5" xfId="0" applyFill="1" applyBorder="1" applyAlignment="1">
      <alignment vertical="center"/>
    </xf>
    <xf numFmtId="0" fontId="31" fillId="7" borderId="9" xfId="0" applyFont="1" applyFill="1" applyBorder="1" applyAlignment="1">
      <alignment horizontal="left" vertical="center"/>
    </xf>
    <xf numFmtId="0" fontId="0" fillId="7" borderId="13" xfId="0" applyFill="1" applyBorder="1" applyAlignment="1">
      <alignment vertical="center"/>
    </xf>
    <xf numFmtId="1" fontId="7" fillId="4" borderId="14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vertical="center"/>
    </xf>
    <xf numFmtId="1" fontId="7" fillId="0" borderId="0" xfId="0" applyNumberFormat="1" applyFont="1" applyAlignment="1">
      <alignment horizontal="center" vertical="center"/>
    </xf>
    <xf numFmtId="1" fontId="34" fillId="0" borderId="33" xfId="0" applyNumberFormat="1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center" vertical="center"/>
    </xf>
    <xf numFmtId="0" fontId="0" fillId="0" borderId="13" xfId="0" applyBorder="1" applyAlignment="1">
      <alignment vertical="center"/>
    </xf>
    <xf numFmtId="0" fontId="0" fillId="0" borderId="12" xfId="0" applyBorder="1" applyAlignment="1">
      <alignment vertical="center"/>
    </xf>
    <xf numFmtId="0" fontId="2" fillId="0" borderId="0" xfId="0" applyFont="1" applyAlignment="1">
      <alignment horizontal="left" vertical="center"/>
    </xf>
    <xf numFmtId="0" fontId="58" fillId="0" borderId="0" xfId="0" applyFont="1" applyAlignment="1">
      <alignment vertical="center"/>
    </xf>
    <xf numFmtId="0" fontId="59" fillId="0" borderId="0" xfId="0" applyFont="1" applyAlignment="1">
      <alignment horizontal="right" vertical="center"/>
    </xf>
    <xf numFmtId="0" fontId="59" fillId="0" borderId="0" xfId="0" applyFont="1" applyAlignment="1">
      <alignment horizontal="left" vertical="center"/>
    </xf>
    <xf numFmtId="0" fontId="59" fillId="0" borderId="39" xfId="0" applyFont="1" applyBorder="1" applyAlignment="1">
      <alignment horizontal="right" vertical="center"/>
    </xf>
    <xf numFmtId="0" fontId="59" fillId="0" borderId="39" xfId="0" applyFont="1" applyBorder="1" applyAlignment="1">
      <alignment horizontal="center" vertical="center"/>
    </xf>
    <xf numFmtId="0" fontId="59" fillId="0" borderId="0" xfId="0" applyFont="1" applyAlignment="1">
      <alignment horizontal="center" vertical="center"/>
    </xf>
    <xf numFmtId="0" fontId="80" fillId="4" borderId="0" xfId="0" applyFont="1" applyFill="1" applyAlignment="1">
      <alignment horizontal="center" vertical="center" wrapText="1"/>
    </xf>
    <xf numFmtId="0" fontId="80" fillId="4" borderId="92" xfId="0" applyFont="1" applyFill="1" applyBorder="1" applyAlignment="1">
      <alignment horizontal="center" vertical="center" wrapText="1"/>
    </xf>
    <xf numFmtId="0" fontId="80" fillId="4" borderId="17" xfId="0" applyFont="1" applyFill="1" applyBorder="1" applyAlignment="1">
      <alignment horizontal="center" vertical="center" wrapText="1"/>
    </xf>
    <xf numFmtId="0" fontId="90" fillId="4" borderId="93" xfId="0" applyFont="1" applyFill="1" applyBorder="1" applyAlignment="1">
      <alignment horizontal="center" vertical="center" wrapText="1"/>
    </xf>
    <xf numFmtId="1" fontId="31" fillId="68" borderId="92" xfId="0" applyNumberFormat="1" applyFont="1" applyFill="1" applyBorder="1" applyAlignment="1">
      <alignment horizontal="center" vertical="center"/>
    </xf>
    <xf numFmtId="1" fontId="31" fillId="68" borderId="17" xfId="0" applyNumberFormat="1" applyFont="1" applyFill="1" applyBorder="1" applyAlignment="1">
      <alignment horizontal="center" vertical="center"/>
    </xf>
    <xf numFmtId="1" fontId="86" fillId="68" borderId="93" xfId="0" applyNumberFormat="1" applyFont="1" applyFill="1" applyBorder="1" applyAlignment="1">
      <alignment horizontal="center" vertical="center"/>
    </xf>
    <xf numFmtId="1" fontId="31" fillId="68" borderId="20" xfId="0" applyNumberFormat="1" applyFont="1" applyFill="1" applyBorder="1" applyAlignment="1">
      <alignment horizontal="center" vertical="center"/>
    </xf>
    <xf numFmtId="0" fontId="0" fillId="0" borderId="18" xfId="0" applyBorder="1" applyAlignment="1">
      <alignment vertical="center" wrapText="1"/>
    </xf>
    <xf numFmtId="0" fontId="22" fillId="0" borderId="18" xfId="0" applyFont="1" applyBorder="1" applyAlignment="1">
      <alignment horizontal="center" vertical="center"/>
    </xf>
    <xf numFmtId="0" fontId="31" fillId="12" borderId="18" xfId="0" applyFont="1" applyFill="1" applyBorder="1" applyAlignment="1">
      <alignment horizontal="right" vertical="center"/>
    </xf>
    <xf numFmtId="0" fontId="31" fillId="12" borderId="18" xfId="0" applyFont="1" applyFill="1" applyBorder="1" applyAlignment="1">
      <alignment horizontal="left" vertical="center"/>
    </xf>
    <xf numFmtId="0" fontId="171" fillId="6" borderId="18" xfId="0" applyFont="1" applyFill="1" applyBorder="1" applyAlignment="1">
      <alignment horizontal="center" vertical="center"/>
    </xf>
    <xf numFmtId="0" fontId="19" fillId="12" borderId="18" xfId="0" applyFont="1" applyFill="1" applyBorder="1" applyAlignment="1">
      <alignment horizontal="right" vertical="center"/>
    </xf>
    <xf numFmtId="0" fontId="19" fillId="12" borderId="18" xfId="0" applyFont="1" applyFill="1" applyBorder="1" applyAlignment="1">
      <alignment vertical="center"/>
    </xf>
    <xf numFmtId="0" fontId="19" fillId="0" borderId="18" xfId="0" applyFont="1" applyBorder="1" applyAlignment="1">
      <alignment vertical="center"/>
    </xf>
    <xf numFmtId="0" fontId="19" fillId="0" borderId="17" xfId="0" applyFont="1" applyBorder="1" applyAlignment="1">
      <alignment vertical="center"/>
    </xf>
    <xf numFmtId="0" fontId="19" fillId="0" borderId="29" xfId="0" applyFont="1" applyBorder="1" applyAlignment="1">
      <alignment vertical="center"/>
    </xf>
    <xf numFmtId="0" fontId="149" fillId="4" borderId="42" xfId="0" applyFont="1" applyFill="1" applyBorder="1" applyAlignment="1">
      <alignment horizontal="center" vertical="center"/>
    </xf>
    <xf numFmtId="9" fontId="0" fillId="4" borderId="17" xfId="0" applyNumberFormat="1" applyFill="1" applyBorder="1" applyAlignment="1">
      <alignment horizontal="center" vertical="center"/>
    </xf>
    <xf numFmtId="0" fontId="149" fillId="4" borderId="17" xfId="0" applyFont="1" applyFill="1" applyBorder="1" applyAlignment="1">
      <alignment horizontal="center" vertical="center"/>
    </xf>
    <xf numFmtId="9" fontId="0" fillId="4" borderId="34" xfId="0" applyNumberFormat="1" applyFill="1" applyBorder="1" applyAlignment="1">
      <alignment horizontal="center" vertical="center"/>
    </xf>
    <xf numFmtId="9" fontId="0" fillId="4" borderId="59" xfId="0" applyNumberFormat="1" applyFill="1" applyBorder="1" applyAlignment="1">
      <alignment horizontal="center" vertical="center"/>
    </xf>
    <xf numFmtId="0" fontId="63" fillId="70" borderId="42" xfId="0" applyFont="1" applyFill="1" applyBorder="1" applyAlignment="1">
      <alignment vertical="center"/>
    </xf>
    <xf numFmtId="0" fontId="63" fillId="70" borderId="17" xfId="0" applyFont="1" applyFill="1" applyBorder="1" applyAlignment="1">
      <alignment vertical="center"/>
    </xf>
    <xf numFmtId="0" fontId="63" fillId="70" borderId="34" xfId="0" applyFont="1" applyFill="1" applyBorder="1" applyAlignment="1">
      <alignment vertical="center"/>
    </xf>
    <xf numFmtId="0" fontId="63" fillId="70" borderId="29" xfId="0" applyFont="1" applyFill="1" applyBorder="1" applyAlignment="1">
      <alignment vertical="center"/>
    </xf>
    <xf numFmtId="1" fontId="16" fillId="0" borderId="21" xfId="0" applyNumberFormat="1" applyFont="1" applyBorder="1" applyAlignment="1">
      <alignment horizontal="center" vertical="center"/>
    </xf>
    <xf numFmtId="0" fontId="22" fillId="0" borderId="18" xfId="0" applyFont="1" applyBorder="1" applyAlignment="1">
      <alignment horizontal="center" vertical="center" wrapText="1"/>
    </xf>
    <xf numFmtId="0" fontId="7" fillId="12" borderId="18" xfId="0" applyFont="1" applyFill="1" applyBorder="1" applyAlignment="1">
      <alignment horizontal="right" vertical="center"/>
    </xf>
    <xf numFmtId="0" fontId="7" fillId="12" borderId="18" xfId="0" applyFont="1" applyFill="1" applyBorder="1" applyAlignment="1">
      <alignment horizontal="left" vertical="center"/>
    </xf>
    <xf numFmtId="0" fontId="7" fillId="12" borderId="18" xfId="0" applyFont="1" applyFill="1" applyBorder="1" applyAlignment="1">
      <alignment vertical="center"/>
    </xf>
    <xf numFmtId="0" fontId="0" fillId="12" borderId="18" xfId="0" applyFill="1" applyBorder="1" applyAlignment="1">
      <alignment horizontal="right" vertical="center"/>
    </xf>
    <xf numFmtId="0" fontId="0" fillId="12" borderId="18" xfId="0" applyFill="1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29" xfId="0" applyBorder="1" applyAlignment="1">
      <alignment horizontal="center" vertical="center"/>
    </xf>
    <xf numFmtId="0" fontId="0" fillId="0" borderId="17" xfId="0" applyBorder="1" applyAlignment="1">
      <alignment vertical="center"/>
    </xf>
    <xf numFmtId="0" fontId="0" fillId="0" borderId="29" xfId="0" applyBorder="1" applyAlignment="1">
      <alignment vertical="center"/>
    </xf>
    <xf numFmtId="0" fontId="9" fillId="3" borderId="42" xfId="0" applyFont="1" applyFill="1" applyBorder="1" applyAlignment="1">
      <alignment horizontal="left" vertical="center"/>
    </xf>
    <xf numFmtId="0" fontId="31" fillId="3" borderId="29" xfId="0" applyFont="1" applyFill="1" applyBorder="1" applyAlignment="1">
      <alignment horizontal="center" vertical="center"/>
    </xf>
    <xf numFmtId="0" fontId="149" fillId="3" borderId="42" xfId="0" applyFont="1" applyFill="1" applyBorder="1" applyAlignment="1">
      <alignment horizontal="center" vertical="center"/>
    </xf>
    <xf numFmtId="0" fontId="149" fillId="3" borderId="17" xfId="0" applyFont="1" applyFill="1" applyBorder="1" applyAlignment="1">
      <alignment horizontal="center" vertical="center"/>
    </xf>
    <xf numFmtId="9" fontId="6" fillId="3" borderId="59" xfId="0" applyNumberFormat="1" applyFont="1" applyFill="1" applyBorder="1" applyAlignment="1">
      <alignment horizontal="center" vertical="center"/>
    </xf>
    <xf numFmtId="0" fontId="0" fillId="10" borderId="17" xfId="0" applyFill="1" applyBorder="1"/>
    <xf numFmtId="0" fontId="7" fillId="0" borderId="27" xfId="0" applyFont="1" applyBorder="1" applyAlignment="1">
      <alignment horizontal="left" vertical="center" wrapText="1"/>
    </xf>
    <xf numFmtId="0" fontId="34" fillId="12" borderId="18" xfId="0" applyFont="1" applyFill="1" applyBorder="1" applyAlignment="1">
      <alignment horizontal="right" vertical="center"/>
    </xf>
    <xf numFmtId="0" fontId="34" fillId="12" borderId="18" xfId="0" applyFont="1" applyFill="1" applyBorder="1" applyAlignment="1">
      <alignment vertical="center"/>
    </xf>
    <xf numFmtId="0" fontId="31" fillId="12" borderId="18" xfId="0" applyFont="1" applyFill="1" applyBorder="1" applyAlignment="1">
      <alignment vertical="center"/>
    </xf>
    <xf numFmtId="0" fontId="31" fillId="12" borderId="18" xfId="0" applyFont="1" applyFill="1" applyBorder="1" applyAlignment="1">
      <alignment horizontal="right" vertical="center" wrapText="1"/>
    </xf>
    <xf numFmtId="0" fontId="19" fillId="3" borderId="17" xfId="0" applyFont="1" applyFill="1" applyBorder="1"/>
    <xf numFmtId="0" fontId="19" fillId="3" borderId="17" xfId="0" applyFont="1" applyFill="1" applyBorder="1" applyAlignment="1">
      <alignment horizontal="center"/>
    </xf>
    <xf numFmtId="0" fontId="19" fillId="3" borderId="29" xfId="0" applyFont="1" applyFill="1" applyBorder="1" applyAlignment="1">
      <alignment horizontal="center"/>
    </xf>
    <xf numFmtId="0" fontId="147" fillId="3" borderId="42" xfId="0" applyFont="1" applyFill="1" applyBorder="1"/>
    <xf numFmtId="0" fontId="0" fillId="3" borderId="17" xfId="0" applyFill="1" applyBorder="1"/>
    <xf numFmtId="0" fontId="147" fillId="3" borderId="17" xfId="0" applyFont="1" applyFill="1" applyBorder="1"/>
    <xf numFmtId="0" fontId="0" fillId="3" borderId="34" xfId="0" applyFill="1" applyBorder="1"/>
    <xf numFmtId="1" fontId="31" fillId="68" borderId="18" xfId="0" applyNumberFormat="1" applyFont="1" applyFill="1" applyBorder="1" applyAlignment="1">
      <alignment horizontal="center" vertical="center"/>
    </xf>
    <xf numFmtId="1" fontId="31" fillId="68" borderId="93" xfId="0" applyNumberFormat="1" applyFont="1" applyFill="1" applyBorder="1" applyAlignment="1">
      <alignment horizontal="center" vertical="center"/>
    </xf>
    <xf numFmtId="0" fontId="171" fillId="6" borderId="18" xfId="0" applyFont="1" applyFill="1" applyBorder="1" applyAlignment="1">
      <alignment horizontal="center"/>
    </xf>
    <xf numFmtId="0" fontId="171" fillId="0" borderId="18" xfId="0" applyFont="1" applyBorder="1" applyAlignment="1">
      <alignment horizontal="center"/>
    </xf>
    <xf numFmtId="0" fontId="19" fillId="0" borderId="18" xfId="0" applyFont="1" applyBorder="1"/>
    <xf numFmtId="0" fontId="19" fillId="0" borderId="17" xfId="0" applyFont="1" applyBorder="1"/>
    <xf numFmtId="0" fontId="19" fillId="0" borderId="29" xfId="0" applyFont="1" applyBorder="1"/>
    <xf numFmtId="0" fontId="64" fillId="70" borderId="42" xfId="0" applyFont="1" applyFill="1" applyBorder="1" applyAlignment="1">
      <alignment vertical="center"/>
    </xf>
    <xf numFmtId="0" fontId="64" fillId="70" borderId="17" xfId="0" applyFont="1" applyFill="1" applyBorder="1" applyAlignment="1">
      <alignment vertical="center"/>
    </xf>
    <xf numFmtId="0" fontId="64" fillId="70" borderId="34" xfId="0" applyFont="1" applyFill="1" applyBorder="1" applyAlignment="1">
      <alignment vertical="center"/>
    </xf>
    <xf numFmtId="0" fontId="64" fillId="70" borderId="29" xfId="0" applyFont="1" applyFill="1" applyBorder="1" applyAlignment="1">
      <alignment vertical="center"/>
    </xf>
    <xf numFmtId="0" fontId="55" fillId="3" borderId="17" xfId="0" applyFont="1" applyFill="1" applyBorder="1" applyAlignment="1">
      <alignment horizontal="center"/>
    </xf>
    <xf numFmtId="0" fontId="55" fillId="3" borderId="29" xfId="0" applyFont="1" applyFill="1" applyBorder="1" applyAlignment="1">
      <alignment horizontal="center"/>
    </xf>
    <xf numFmtId="0" fontId="7" fillId="0" borderId="18" xfId="0" applyFont="1" applyBorder="1" applyAlignment="1">
      <alignment vertical="center" wrapText="1"/>
    </xf>
    <xf numFmtId="1" fontId="31" fillId="68" borderId="21" xfId="0" applyNumberFormat="1" applyFont="1" applyFill="1" applyBorder="1" applyAlignment="1">
      <alignment horizontal="center" vertical="center"/>
    </xf>
    <xf numFmtId="0" fontId="22" fillId="0" borderId="17" xfId="0" applyFont="1" applyBorder="1" applyAlignment="1">
      <alignment horizontal="center" vertical="center" wrapText="1"/>
    </xf>
    <xf numFmtId="0" fontId="19" fillId="12" borderId="17" xfId="0" applyFont="1" applyFill="1" applyBorder="1" applyAlignment="1">
      <alignment horizontal="right" vertical="center"/>
    </xf>
    <xf numFmtId="0" fontId="19" fillId="12" borderId="17" xfId="0" applyFont="1" applyFill="1" applyBorder="1" applyAlignment="1">
      <alignment horizontal="left" vertical="center"/>
    </xf>
    <xf numFmtId="0" fontId="19" fillId="0" borderId="29" xfId="0" applyFont="1" applyBorder="1" applyAlignment="1">
      <alignment horizontal="center" vertical="center"/>
    </xf>
    <xf numFmtId="0" fontId="7" fillId="0" borderId="25" xfId="0" applyFont="1" applyBorder="1" applyAlignment="1">
      <alignment vertical="center" wrapText="1"/>
    </xf>
    <xf numFmtId="1" fontId="31" fillId="68" borderId="92" xfId="0" applyNumberFormat="1" applyFont="1" applyFill="1" applyBorder="1" applyAlignment="1">
      <alignment horizontal="center" vertical="center" wrapText="1"/>
    </xf>
    <xf numFmtId="1" fontId="31" fillId="68" borderId="17" xfId="0" applyNumberFormat="1" applyFont="1" applyFill="1" applyBorder="1" applyAlignment="1">
      <alignment horizontal="center" vertical="center" wrapText="1"/>
    </xf>
    <xf numFmtId="1" fontId="86" fillId="68" borderId="93" xfId="0" applyNumberFormat="1" applyFont="1" applyFill="1" applyBorder="1" applyAlignment="1">
      <alignment horizontal="center" vertical="center" wrapText="1"/>
    </xf>
    <xf numFmtId="1" fontId="31" fillId="68" borderId="20" xfId="0" applyNumberFormat="1" applyFont="1" applyFill="1" applyBorder="1" applyAlignment="1">
      <alignment horizontal="center" vertical="center" wrapText="1"/>
    </xf>
    <xf numFmtId="0" fontId="31" fillId="12" borderId="18" xfId="0" applyFont="1" applyFill="1" applyBorder="1" applyAlignment="1">
      <alignment horizontal="left" vertical="center" wrapText="1"/>
    </xf>
    <xf numFmtId="0" fontId="171" fillId="6" borderId="18" xfId="0" applyFont="1" applyFill="1" applyBorder="1" applyAlignment="1">
      <alignment horizontal="center" vertical="center" wrapText="1"/>
    </xf>
    <xf numFmtId="0" fontId="19" fillId="12" borderId="18" xfId="0" applyFont="1" applyFill="1" applyBorder="1" applyAlignment="1">
      <alignment horizontal="right" vertical="center" wrapText="1"/>
    </xf>
    <xf numFmtId="0" fontId="19" fillId="12" borderId="18" xfId="0" applyFont="1" applyFill="1" applyBorder="1" applyAlignment="1">
      <alignment vertical="center" wrapText="1"/>
    </xf>
    <xf numFmtId="0" fontId="19" fillId="0" borderId="18" xfId="0" applyFont="1" applyBorder="1" applyAlignment="1">
      <alignment vertical="center" wrapText="1"/>
    </xf>
    <xf numFmtId="0" fontId="19" fillId="0" borderId="29" xfId="0" applyFont="1" applyBorder="1" applyAlignment="1">
      <alignment vertical="center" wrapText="1"/>
    </xf>
    <xf numFmtId="0" fontId="0" fillId="3" borderId="17" xfId="0" applyFill="1" applyBorder="1" applyAlignment="1">
      <alignment horizontal="center"/>
    </xf>
    <xf numFmtId="0" fontId="0" fillId="3" borderId="29" xfId="0" applyFill="1" applyBorder="1" applyAlignment="1">
      <alignment horizontal="center"/>
    </xf>
    <xf numFmtId="0" fontId="70" fillId="4" borderId="45" xfId="0" applyFont="1" applyFill="1" applyBorder="1" applyAlignment="1">
      <alignment horizontal="left" vertical="center" wrapText="1"/>
    </xf>
    <xf numFmtId="0" fontId="70" fillId="4" borderId="92" xfId="0" applyFont="1" applyFill="1" applyBorder="1" applyAlignment="1">
      <alignment horizontal="center" vertical="center" wrapText="1"/>
    </xf>
    <xf numFmtId="0" fontId="70" fillId="4" borderId="17" xfId="0" applyFont="1" applyFill="1" applyBorder="1" applyAlignment="1">
      <alignment horizontal="center" vertical="center" wrapText="1"/>
    </xf>
    <xf numFmtId="0" fontId="7" fillId="6" borderId="18" xfId="0" applyFont="1" applyFill="1" applyBorder="1" applyAlignment="1">
      <alignment horizontal="center" vertical="center"/>
    </xf>
    <xf numFmtId="0" fontId="22" fillId="0" borderId="44" xfId="0" applyFont="1" applyBorder="1" applyAlignment="1">
      <alignment horizontal="center" vertical="center" wrapText="1"/>
    </xf>
    <xf numFmtId="0" fontId="7" fillId="12" borderId="73" xfId="0" applyFont="1" applyFill="1" applyBorder="1" applyAlignment="1">
      <alignment horizontal="right" vertical="center"/>
    </xf>
    <xf numFmtId="0" fontId="7" fillId="12" borderId="73" xfId="0" applyFont="1" applyFill="1" applyBorder="1" applyAlignment="1">
      <alignment horizontal="left" vertical="center"/>
    </xf>
    <xf numFmtId="0" fontId="171" fillId="6" borderId="73" xfId="0" applyFont="1" applyFill="1" applyBorder="1" applyAlignment="1">
      <alignment horizontal="center" vertical="center"/>
    </xf>
    <xf numFmtId="0" fontId="31" fillId="12" borderId="73" xfId="0" applyFont="1" applyFill="1" applyBorder="1" applyAlignment="1">
      <alignment horizontal="right" vertical="center" wrapText="1"/>
    </xf>
    <xf numFmtId="0" fontId="31" fillId="12" borderId="73" xfId="0" applyFont="1" applyFill="1" applyBorder="1" applyAlignment="1">
      <alignment vertical="center"/>
    </xf>
    <xf numFmtId="0" fontId="31" fillId="12" borderId="73" xfId="0" applyFont="1" applyFill="1" applyBorder="1" applyAlignment="1">
      <alignment horizontal="right" vertical="center"/>
    </xf>
    <xf numFmtId="0" fontId="171" fillId="0" borderId="73" xfId="0" applyFont="1" applyBorder="1" applyAlignment="1">
      <alignment horizontal="center" vertical="center"/>
    </xf>
    <xf numFmtId="0" fontId="171" fillId="0" borderId="90" xfId="0" applyFont="1" applyBorder="1" applyAlignment="1">
      <alignment horizontal="center" vertical="center"/>
    </xf>
    <xf numFmtId="0" fontId="0" fillId="12" borderId="17" xfId="0" applyFill="1" applyBorder="1" applyAlignment="1">
      <alignment vertical="center"/>
    </xf>
    <xf numFmtId="0" fontId="0" fillId="0" borderId="21" xfId="0" applyBorder="1" applyAlignment="1">
      <alignment vertical="center"/>
    </xf>
    <xf numFmtId="0" fontId="31" fillId="12" borderId="25" xfId="0" applyFont="1" applyFill="1" applyBorder="1" applyAlignment="1">
      <alignment horizontal="right" vertical="center"/>
    </xf>
    <xf numFmtId="0" fontId="31" fillId="12" borderId="25" xfId="0" applyFont="1" applyFill="1" applyBorder="1" applyAlignment="1">
      <alignment horizontal="left" vertical="center"/>
    </xf>
    <xf numFmtId="0" fontId="171" fillId="6" borderId="25" xfId="0" applyFont="1" applyFill="1" applyBorder="1" applyAlignment="1">
      <alignment horizontal="center" vertical="center"/>
    </xf>
    <xf numFmtId="0" fontId="31" fillId="12" borderId="25" xfId="0" applyFont="1" applyFill="1" applyBorder="1" applyAlignment="1">
      <alignment vertical="center"/>
    </xf>
    <xf numFmtId="0" fontId="31" fillId="0" borderId="25" xfId="0" applyFont="1" applyBorder="1" applyAlignment="1">
      <alignment vertical="center"/>
    </xf>
    <xf numFmtId="0" fontId="31" fillId="0" borderId="17" xfId="0" applyFont="1" applyBorder="1" applyAlignment="1">
      <alignment vertical="center"/>
    </xf>
    <xf numFmtId="0" fontId="31" fillId="0" borderId="29" xfId="0" applyFont="1" applyBorder="1" applyAlignment="1">
      <alignment vertical="center"/>
    </xf>
    <xf numFmtId="0" fontId="174" fillId="6" borderId="18" xfId="0" applyFont="1" applyFill="1" applyBorder="1" applyAlignment="1">
      <alignment horizontal="center" vertical="center"/>
    </xf>
    <xf numFmtId="1" fontId="188" fillId="6" borderId="93" xfId="0" applyNumberFormat="1" applyFont="1" applyFill="1" applyBorder="1" applyAlignment="1">
      <alignment horizontal="center" vertical="center" wrapText="1"/>
    </xf>
    <xf numFmtId="0" fontId="7" fillId="12" borderId="17" xfId="0" applyFont="1" applyFill="1" applyBorder="1" applyAlignment="1">
      <alignment vertical="center"/>
    </xf>
    <xf numFmtId="0" fontId="0" fillId="12" borderId="17" xfId="0" applyFill="1" applyBorder="1" applyAlignment="1">
      <alignment horizontal="right" vertical="center"/>
    </xf>
    <xf numFmtId="0" fontId="7" fillId="12" borderId="17" xfId="0" applyFont="1" applyFill="1" applyBorder="1" applyAlignment="1">
      <alignment vertical="center" wrapText="1"/>
    </xf>
    <xf numFmtId="0" fontId="7" fillId="0" borderId="29" xfId="0" applyFont="1" applyBorder="1" applyAlignment="1">
      <alignment horizontal="center" vertical="center"/>
    </xf>
    <xf numFmtId="0" fontId="0" fillId="3" borderId="17" xfId="0" applyFill="1" applyBorder="1" applyAlignment="1">
      <alignment horizontal="center" vertical="center"/>
    </xf>
    <xf numFmtId="0" fontId="19" fillId="3" borderId="17" xfId="0" applyFont="1" applyFill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/>
    </xf>
    <xf numFmtId="0" fontId="19" fillId="12" borderId="17" xfId="0" applyFont="1" applyFill="1" applyBorder="1" applyAlignment="1">
      <alignment horizontal="center" vertical="center"/>
    </xf>
    <xf numFmtId="0" fontId="19" fillId="0" borderId="29" xfId="0" applyFont="1" applyBorder="1" applyAlignment="1">
      <alignment horizontal="center"/>
    </xf>
    <xf numFmtId="0" fontId="0" fillId="3" borderId="42" xfId="0" applyFill="1" applyBorder="1"/>
    <xf numFmtId="1" fontId="19" fillId="75" borderId="42" xfId="0" applyNumberFormat="1" applyFont="1" applyFill="1" applyBorder="1" applyAlignment="1">
      <alignment vertical="center"/>
    </xf>
    <xf numFmtId="1" fontId="19" fillId="75" borderId="17" xfId="0" applyNumberFormat="1" applyFont="1" applyFill="1" applyBorder="1" applyAlignment="1">
      <alignment horizontal="center" vertical="center"/>
    </xf>
    <xf numFmtId="1" fontId="147" fillId="75" borderId="17" xfId="0" applyNumberFormat="1" applyFont="1" applyFill="1" applyBorder="1" applyAlignment="1">
      <alignment horizontal="center" vertical="center"/>
    </xf>
    <xf numFmtId="1" fontId="19" fillId="75" borderId="34" xfId="0" applyNumberFormat="1" applyFont="1" applyFill="1" applyBorder="1" applyAlignment="1">
      <alignment horizontal="center" vertical="center"/>
    </xf>
    <xf numFmtId="1" fontId="19" fillId="75" borderId="59" xfId="0" applyNumberFormat="1" applyFont="1" applyFill="1" applyBorder="1" applyAlignment="1">
      <alignment vertical="center"/>
    </xf>
    <xf numFmtId="0" fontId="1" fillId="7" borderId="42" xfId="0" applyFont="1" applyFill="1" applyBorder="1" applyAlignment="1">
      <alignment horizontal="center" vertical="center"/>
    </xf>
    <xf numFmtId="0" fontId="1" fillId="70" borderId="17" xfId="0" applyFont="1" applyFill="1" applyBorder="1" applyAlignment="1">
      <alignment horizontal="center" vertical="center"/>
    </xf>
    <xf numFmtId="9" fontId="76" fillId="7" borderId="34" xfId="0" applyNumberFormat="1" applyFont="1" applyFill="1" applyBorder="1" applyAlignment="1">
      <alignment horizontal="center" vertical="center"/>
    </xf>
    <xf numFmtId="0" fontId="1" fillId="70" borderId="17" xfId="0" applyFont="1" applyFill="1" applyBorder="1" applyAlignment="1">
      <alignment vertical="center"/>
    </xf>
    <xf numFmtId="9" fontId="76" fillId="7" borderId="29" xfId="0" applyNumberFormat="1" applyFont="1" applyFill="1" applyBorder="1" applyAlignment="1">
      <alignment horizontal="center" vertical="center"/>
    </xf>
    <xf numFmtId="0" fontId="7" fillId="0" borderId="19" xfId="0" applyFont="1" applyBorder="1" applyAlignment="1">
      <alignment vertical="center"/>
    </xf>
    <xf numFmtId="0" fontId="1" fillId="7" borderId="17" xfId="0" applyFont="1" applyFill="1" applyBorder="1" applyAlignment="1">
      <alignment horizontal="center" vertical="center"/>
    </xf>
    <xf numFmtId="0" fontId="1" fillId="70" borderId="42" xfId="0" applyFont="1" applyFill="1" applyBorder="1" applyAlignment="1">
      <alignment vertical="center"/>
    </xf>
    <xf numFmtId="0" fontId="1" fillId="70" borderId="29" xfId="0" applyFont="1" applyFill="1" applyBorder="1" applyAlignment="1">
      <alignment vertical="center"/>
    </xf>
    <xf numFmtId="0" fontId="7" fillId="3" borderId="17" xfId="0" applyFont="1" applyFill="1" applyBorder="1" applyAlignment="1">
      <alignment horizontal="center"/>
    </xf>
    <xf numFmtId="0" fontId="7" fillId="3" borderId="29" xfId="0" applyFont="1" applyFill="1" applyBorder="1" applyAlignment="1">
      <alignment horizontal="center"/>
    </xf>
    <xf numFmtId="0" fontId="7" fillId="3" borderId="92" xfId="0" applyFont="1" applyFill="1" applyBorder="1" applyAlignment="1">
      <alignment horizontal="center"/>
    </xf>
    <xf numFmtId="0" fontId="98" fillId="3" borderId="93" xfId="0" applyFont="1" applyFill="1" applyBorder="1" applyAlignment="1">
      <alignment horizontal="center"/>
    </xf>
    <xf numFmtId="0" fontId="7" fillId="3" borderId="21" xfId="0" applyFont="1" applyFill="1" applyBorder="1" applyAlignment="1">
      <alignment horizontal="center"/>
    </xf>
    <xf numFmtId="0" fontId="55" fillId="3" borderId="17" xfId="0" applyFont="1" applyFill="1" applyBorder="1"/>
    <xf numFmtId="0" fontId="0" fillId="3" borderId="31" xfId="0" applyFill="1" applyBorder="1"/>
    <xf numFmtId="0" fontId="0" fillId="3" borderId="52" xfId="0" applyFill="1" applyBorder="1"/>
    <xf numFmtId="0" fontId="0" fillId="3" borderId="71" xfId="0" applyFill="1" applyBorder="1"/>
    <xf numFmtId="0" fontId="76" fillId="3" borderId="31" xfId="0" applyFont="1" applyFill="1" applyBorder="1" applyAlignment="1">
      <alignment vertical="center"/>
    </xf>
    <xf numFmtId="0" fontId="0" fillId="3" borderId="24" xfId="0" applyFill="1" applyBorder="1"/>
    <xf numFmtId="9" fontId="6" fillId="3" borderId="33" xfId="0" applyNumberFormat="1" applyFont="1" applyFill="1" applyBorder="1" applyAlignment="1">
      <alignment horizontal="center" vertical="center"/>
    </xf>
    <xf numFmtId="9" fontId="6" fillId="3" borderId="51" xfId="0" applyNumberFormat="1" applyFont="1" applyFill="1" applyBorder="1" applyAlignment="1">
      <alignment horizontal="center" vertical="center"/>
    </xf>
    <xf numFmtId="0" fontId="9" fillId="69" borderId="31" xfId="0" applyFont="1" applyFill="1" applyBorder="1" applyAlignment="1">
      <alignment horizontal="left" vertical="center"/>
    </xf>
    <xf numFmtId="0" fontId="6" fillId="69" borderId="17" xfId="0" applyFont="1" applyFill="1" applyBorder="1" applyAlignment="1">
      <alignment horizontal="center" vertical="center"/>
    </xf>
    <xf numFmtId="0" fontId="6" fillId="69" borderId="29" xfId="0" applyFont="1" applyFill="1" applyBorder="1" applyAlignment="1">
      <alignment horizontal="center" vertical="center"/>
    </xf>
    <xf numFmtId="0" fontId="6" fillId="69" borderId="94" xfId="0" applyFont="1" applyFill="1" applyBorder="1" applyAlignment="1">
      <alignment horizontal="center" vertical="center"/>
    </xf>
    <xf numFmtId="0" fontId="6" fillId="69" borderId="103" xfId="0" applyFont="1" applyFill="1" applyBorder="1" applyAlignment="1">
      <alignment horizontal="center" vertical="center"/>
    </xf>
    <xf numFmtId="0" fontId="6" fillId="69" borderId="95" xfId="0" applyFont="1" applyFill="1" applyBorder="1" applyAlignment="1">
      <alignment horizontal="center" vertical="center"/>
    </xf>
    <xf numFmtId="0" fontId="6" fillId="69" borderId="43" xfId="0" applyFont="1" applyFill="1" applyBorder="1" applyAlignment="1">
      <alignment horizontal="center" vertical="center"/>
    </xf>
    <xf numFmtId="0" fontId="25" fillId="69" borderId="17" xfId="0" applyFont="1" applyFill="1" applyBorder="1" applyAlignment="1">
      <alignment horizontal="left" vertical="center"/>
    </xf>
    <xf numFmtId="0" fontId="25" fillId="69" borderId="17" xfId="0" applyFont="1" applyFill="1" applyBorder="1" applyAlignment="1">
      <alignment horizontal="center" vertical="center"/>
    </xf>
    <xf numFmtId="0" fontId="22" fillId="69" borderId="17" xfId="0" applyFont="1" applyFill="1" applyBorder="1" applyAlignment="1">
      <alignment horizontal="right" vertical="center"/>
    </xf>
    <xf numFmtId="0" fontId="22" fillId="69" borderId="17" xfId="0" applyFont="1" applyFill="1" applyBorder="1" applyAlignment="1">
      <alignment horizontal="left" vertical="center"/>
    </xf>
    <xf numFmtId="0" fontId="169" fillId="69" borderId="17" xfId="0" applyFont="1" applyFill="1" applyBorder="1" applyAlignment="1">
      <alignment horizontal="center" vertical="center"/>
    </xf>
    <xf numFmtId="0" fontId="55" fillId="69" borderId="17" xfId="0" applyFont="1" applyFill="1" applyBorder="1" applyAlignment="1">
      <alignment horizontal="right" vertical="center"/>
    </xf>
    <xf numFmtId="0" fontId="55" fillId="69" borderId="17" xfId="0" applyFont="1" applyFill="1" applyBorder="1" applyAlignment="1">
      <alignment horizontal="left" vertical="center"/>
    </xf>
    <xf numFmtId="0" fontId="55" fillId="69" borderId="17" xfId="0" applyFont="1" applyFill="1" applyBorder="1" applyAlignment="1">
      <alignment horizontal="center" vertical="center"/>
    </xf>
    <xf numFmtId="0" fontId="55" fillId="69" borderId="47" xfId="0" applyFont="1" applyFill="1" applyBorder="1" applyAlignment="1">
      <alignment horizontal="left" vertical="center"/>
    </xf>
    <xf numFmtId="0" fontId="55" fillId="69" borderId="39" xfId="0" applyFont="1" applyFill="1" applyBorder="1" applyAlignment="1">
      <alignment horizontal="left" vertical="center"/>
    </xf>
    <xf numFmtId="0" fontId="55" fillId="69" borderId="46" xfId="0" applyFont="1" applyFill="1" applyBorder="1" applyAlignment="1">
      <alignment horizontal="left" vertical="center"/>
    </xf>
    <xf numFmtId="0" fontId="55" fillId="69" borderId="53" xfId="0" applyFont="1" applyFill="1" applyBorder="1" applyAlignment="1">
      <alignment horizontal="left" vertical="center"/>
    </xf>
    <xf numFmtId="0" fontId="55" fillId="69" borderId="19" xfId="0" applyFont="1" applyFill="1" applyBorder="1" applyAlignment="1">
      <alignment horizontal="left" vertical="center"/>
    </xf>
    <xf numFmtId="0" fontId="55" fillId="69" borderId="38" xfId="0" applyFont="1" applyFill="1" applyBorder="1" applyAlignment="1">
      <alignment horizontal="left" vertical="center"/>
    </xf>
    <xf numFmtId="0" fontId="25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1" fontId="7" fillId="4" borderId="47" xfId="0" applyNumberFormat="1" applyFont="1" applyFill="1" applyBorder="1" applyAlignment="1">
      <alignment horizontal="center" vertical="center"/>
    </xf>
    <xf numFmtId="1" fontId="7" fillId="4" borderId="19" xfId="0" applyNumberFormat="1" applyFont="1" applyFill="1" applyBorder="1" applyAlignment="1">
      <alignment horizontal="center" vertical="center"/>
    </xf>
    <xf numFmtId="0" fontId="7" fillId="4" borderId="46" xfId="0" applyFont="1" applyFill="1" applyBorder="1" applyAlignment="1">
      <alignment horizontal="center" vertical="center"/>
    </xf>
    <xf numFmtId="1" fontId="7" fillId="0" borderId="31" xfId="0" applyNumberFormat="1" applyFont="1" applyBorder="1" applyAlignment="1">
      <alignment horizontal="center" vertical="center"/>
    </xf>
    <xf numFmtId="1" fontId="7" fillId="0" borderId="24" xfId="0" applyNumberFormat="1" applyFont="1" applyBorder="1" applyAlignment="1">
      <alignment horizontal="center" vertical="center"/>
    </xf>
    <xf numFmtId="1" fontId="7" fillId="0" borderId="33" xfId="0" applyNumberFormat="1" applyFont="1" applyBorder="1" applyAlignment="1">
      <alignment horizontal="center" vertical="center"/>
    </xf>
    <xf numFmtId="0" fontId="31" fillId="6" borderId="10" xfId="0" applyFont="1" applyFill="1" applyBorder="1" applyAlignment="1">
      <alignment vertical="center"/>
    </xf>
    <xf numFmtId="0" fontId="31" fillId="6" borderId="11" xfId="0" applyFont="1" applyFill="1" applyBorder="1" applyAlignment="1">
      <alignment vertical="center"/>
    </xf>
    <xf numFmtId="1" fontId="7" fillId="0" borderId="70" xfId="0" applyNumberFormat="1" applyFont="1" applyBorder="1" applyAlignment="1">
      <alignment horizontal="center" vertical="center"/>
    </xf>
    <xf numFmtId="0" fontId="31" fillId="6" borderId="9" xfId="0" applyFont="1" applyFill="1" applyBorder="1" applyAlignment="1">
      <alignment vertical="center"/>
    </xf>
    <xf numFmtId="0" fontId="31" fillId="6" borderId="14" xfId="0" applyFont="1" applyFill="1" applyBorder="1" applyAlignment="1">
      <alignment vertical="center"/>
    </xf>
    <xf numFmtId="1" fontId="7" fillId="0" borderId="88" xfId="0" applyNumberFormat="1" applyFont="1" applyBorder="1" applyAlignment="1">
      <alignment horizontal="center" vertical="center"/>
    </xf>
    <xf numFmtId="0" fontId="35" fillId="0" borderId="0" xfId="0" applyFont="1" applyAlignment="1">
      <alignment horizontal="left"/>
    </xf>
    <xf numFmtId="0" fontId="36" fillId="0" borderId="0" xfId="0" applyFont="1" applyAlignment="1">
      <alignment horizontal="center" vertical="center" wrapText="1"/>
    </xf>
    <xf numFmtId="0" fontId="37" fillId="0" borderId="0" xfId="0" applyFont="1" applyAlignment="1">
      <alignment horizontal="center" vertical="center"/>
    </xf>
    <xf numFmtId="0" fontId="37" fillId="0" borderId="0" xfId="0" applyFont="1" applyAlignment="1">
      <alignment horizontal="center" vertical="center" wrapText="1"/>
    </xf>
    <xf numFmtId="0" fontId="27" fillId="0" borderId="0" xfId="0" applyFont="1"/>
    <xf numFmtId="0" fontId="35" fillId="0" borderId="0" xfId="0" applyFont="1" applyAlignment="1">
      <alignment horizontal="right" vertical="center"/>
    </xf>
    <xf numFmtId="0" fontId="35" fillId="0" borderId="0" xfId="0" applyFont="1" applyAlignment="1">
      <alignment horizontal="left" vertical="center"/>
    </xf>
    <xf numFmtId="0" fontId="34" fillId="0" borderId="0" xfId="0" applyFont="1" applyAlignment="1">
      <alignment vertical="center"/>
    </xf>
    <xf numFmtId="0" fontId="39" fillId="0" borderId="0" xfId="0" applyFont="1" applyAlignment="1">
      <alignment vertical="center"/>
    </xf>
    <xf numFmtId="0" fontId="40" fillId="15" borderId="26" xfId="0" applyFont="1" applyFill="1" applyBorder="1" applyAlignment="1">
      <alignment vertical="center"/>
    </xf>
    <xf numFmtId="0" fontId="40" fillId="15" borderId="36" xfId="0" applyFont="1" applyFill="1" applyBorder="1" applyAlignment="1">
      <alignment vertical="center"/>
    </xf>
    <xf numFmtId="0" fontId="31" fillId="14" borderId="15" xfId="0" applyFont="1" applyFill="1" applyBorder="1" applyAlignment="1">
      <alignment horizontal="left" vertical="center" wrapText="1"/>
    </xf>
    <xf numFmtId="0" fontId="24" fillId="16" borderId="93" xfId="0" applyFont="1" applyFill="1" applyBorder="1" applyAlignment="1">
      <alignment horizontal="center" vertical="center" wrapText="1"/>
    </xf>
    <xf numFmtId="0" fontId="35" fillId="0" borderId="18" xfId="0" applyFont="1" applyBorder="1" applyAlignment="1">
      <alignment vertical="center" wrapText="1"/>
    </xf>
    <xf numFmtId="0" fontId="38" fillId="0" borderId="18" xfId="0" applyFont="1" applyBorder="1" applyAlignment="1">
      <alignment horizontal="center" vertical="center"/>
    </xf>
    <xf numFmtId="0" fontId="24" fillId="26" borderId="18" xfId="0" applyFont="1" applyFill="1" applyBorder="1" applyAlignment="1">
      <alignment horizontal="center" vertical="center"/>
    </xf>
    <xf numFmtId="0" fontId="38" fillId="26" borderId="18" xfId="0" applyFont="1" applyFill="1" applyBorder="1" applyAlignment="1">
      <alignment horizontal="center" vertical="center"/>
    </xf>
    <xf numFmtId="1" fontId="148" fillId="76" borderId="17" xfId="0" applyNumberFormat="1" applyFont="1" applyFill="1" applyBorder="1" applyAlignment="1">
      <alignment horizontal="center" vertical="center" wrapText="1"/>
    </xf>
    <xf numFmtId="1" fontId="76" fillId="76" borderId="17" xfId="0" applyNumberFormat="1" applyFont="1" applyFill="1" applyBorder="1" applyAlignment="1">
      <alignment horizontal="center" vertical="center" wrapText="1"/>
    </xf>
    <xf numFmtId="0" fontId="34" fillId="18" borderId="20" xfId="0" applyFont="1" applyFill="1" applyBorder="1" applyAlignment="1">
      <alignment horizontal="center" vertical="center"/>
    </xf>
    <xf numFmtId="0" fontId="35" fillId="18" borderId="18" xfId="0" applyFont="1" applyFill="1" applyBorder="1" applyAlignment="1">
      <alignment horizontal="center" vertical="center"/>
    </xf>
    <xf numFmtId="9" fontId="35" fillId="18" borderId="32" xfId="0" applyNumberFormat="1" applyFont="1" applyFill="1" applyBorder="1" applyAlignment="1">
      <alignment horizontal="center" vertical="center"/>
    </xf>
    <xf numFmtId="9" fontId="35" fillId="18" borderId="44" xfId="0" applyNumberFormat="1" applyFont="1" applyFill="1" applyBorder="1" applyAlignment="1">
      <alignment horizontal="center" vertical="center"/>
    </xf>
    <xf numFmtId="0" fontId="16" fillId="0" borderId="42" xfId="0" applyFont="1" applyBorder="1" applyAlignment="1">
      <alignment horizontal="center" vertical="center"/>
    </xf>
    <xf numFmtId="0" fontId="26" fillId="15" borderId="42" xfId="0" applyFont="1" applyFill="1" applyBorder="1" applyAlignment="1">
      <alignment horizontal="left" vertical="center" wrapText="1"/>
    </xf>
    <xf numFmtId="0" fontId="173" fillId="15" borderId="17" xfId="0" applyFont="1" applyFill="1" applyBorder="1" applyAlignment="1">
      <alignment horizontal="center" vertical="center" wrapText="1"/>
    </xf>
    <xf numFmtId="0" fontId="173" fillId="15" borderId="43" xfId="0" applyFont="1" applyFill="1" applyBorder="1" applyAlignment="1">
      <alignment horizontal="center" vertical="center" wrapText="1"/>
    </xf>
    <xf numFmtId="0" fontId="149" fillId="15" borderId="17" xfId="0" applyFont="1" applyFill="1" applyBorder="1" applyAlignment="1">
      <alignment horizontal="center" vertical="center"/>
    </xf>
    <xf numFmtId="9" fontId="52" fillId="15" borderId="17" xfId="0" applyNumberFormat="1" applyFont="1" applyFill="1" applyBorder="1" applyAlignment="1">
      <alignment horizontal="center" vertical="center" wrapText="1"/>
    </xf>
    <xf numFmtId="0" fontId="52" fillId="15" borderId="21" xfId="0" applyFont="1" applyFill="1" applyBorder="1" applyAlignment="1">
      <alignment vertical="center"/>
    </xf>
    <xf numFmtId="9" fontId="52" fillId="15" borderId="29" xfId="0" applyNumberFormat="1" applyFont="1" applyFill="1" applyBorder="1" applyAlignment="1">
      <alignment horizontal="center" vertical="center" wrapText="1"/>
    </xf>
    <xf numFmtId="0" fontId="27" fillId="15" borderId="42" xfId="0" applyFont="1" applyFill="1" applyBorder="1" applyAlignment="1">
      <alignment vertical="center"/>
    </xf>
    <xf numFmtId="0" fontId="27" fillId="15" borderId="17" xfId="0" applyFont="1" applyFill="1" applyBorder="1" applyAlignment="1">
      <alignment vertical="center"/>
    </xf>
    <xf numFmtId="0" fontId="31" fillId="14" borderId="27" xfId="0" applyFont="1" applyFill="1" applyBorder="1" applyAlignment="1">
      <alignment horizontal="left" vertical="center" wrapText="1"/>
    </xf>
    <xf numFmtId="0" fontId="149" fillId="19" borderId="17" xfId="0" applyFont="1" applyFill="1" applyBorder="1" applyAlignment="1">
      <alignment horizontal="center" vertical="center"/>
    </xf>
    <xf numFmtId="0" fontId="35" fillId="27" borderId="20" xfId="0" applyFont="1" applyFill="1" applyBorder="1" applyAlignment="1">
      <alignment horizontal="center" vertical="center"/>
    </xf>
    <xf numFmtId="0" fontId="35" fillId="27" borderId="18" xfId="0" applyFont="1" applyFill="1" applyBorder="1" applyAlignment="1">
      <alignment horizontal="center" vertical="center"/>
    </xf>
    <xf numFmtId="0" fontId="35" fillId="27" borderId="32" xfId="0" applyFont="1" applyFill="1" applyBorder="1" applyAlignment="1">
      <alignment horizontal="center" vertical="center"/>
    </xf>
    <xf numFmtId="0" fontId="35" fillId="27" borderId="44" xfId="0" applyFont="1" applyFill="1" applyBorder="1" applyAlignment="1">
      <alignment horizontal="center" vertical="center"/>
    </xf>
    <xf numFmtId="0" fontId="35" fillId="0" borderId="17" xfId="0" applyFont="1" applyBorder="1" applyAlignment="1">
      <alignment vertical="center" wrapText="1"/>
    </xf>
    <xf numFmtId="0" fontId="38" fillId="0" borderId="17" xfId="0" applyFont="1" applyBorder="1" applyAlignment="1">
      <alignment horizontal="center" vertical="center"/>
    </xf>
    <xf numFmtId="0" fontId="24" fillId="26" borderId="17" xfId="0" applyFont="1" applyFill="1" applyBorder="1" applyAlignment="1">
      <alignment horizontal="center" vertical="center"/>
    </xf>
    <xf numFmtId="0" fontId="38" fillId="26" borderId="17" xfId="0" applyFont="1" applyFill="1" applyBorder="1" applyAlignment="1">
      <alignment horizontal="center" vertical="center"/>
    </xf>
    <xf numFmtId="0" fontId="34" fillId="18" borderId="21" xfId="0" applyFont="1" applyFill="1" applyBorder="1" applyAlignment="1">
      <alignment horizontal="center" vertical="center"/>
    </xf>
    <xf numFmtId="9" fontId="19" fillId="18" borderId="29" xfId="0" applyNumberFormat="1" applyFont="1" applyFill="1" applyBorder="1" applyAlignment="1">
      <alignment horizontal="center" vertical="center"/>
    </xf>
    <xf numFmtId="0" fontId="26" fillId="15" borderId="15" xfId="0" applyFont="1" applyFill="1" applyBorder="1" applyAlignment="1">
      <alignment horizontal="left" vertical="center" wrapText="1"/>
    </xf>
    <xf numFmtId="0" fontId="38" fillId="0" borderId="18" xfId="0" applyFont="1" applyBorder="1" applyAlignment="1">
      <alignment horizontal="center" vertical="center" wrapText="1"/>
    </xf>
    <xf numFmtId="0" fontId="174" fillId="14" borderId="18" xfId="0" applyFont="1" applyFill="1" applyBorder="1" applyAlignment="1">
      <alignment horizontal="center" vertical="center"/>
    </xf>
    <xf numFmtId="0" fontId="174" fillId="14" borderId="44" xfId="0" applyFont="1" applyFill="1" applyBorder="1" applyAlignment="1">
      <alignment horizontal="center" vertical="center"/>
    </xf>
    <xf numFmtId="0" fontId="26" fillId="15" borderId="27" xfId="0" applyFont="1" applyFill="1" applyBorder="1" applyAlignment="1">
      <alignment horizontal="left" vertical="center" wrapText="1"/>
    </xf>
    <xf numFmtId="0" fontId="52" fillId="15" borderId="29" xfId="0" applyFont="1" applyFill="1" applyBorder="1" applyAlignment="1">
      <alignment vertical="center" wrapText="1"/>
    </xf>
    <xf numFmtId="0" fontId="173" fillId="15" borderId="17" xfId="0" applyFont="1" applyFill="1" applyBorder="1" applyAlignment="1">
      <alignment horizontal="center" vertical="center"/>
    </xf>
    <xf numFmtId="0" fontId="173" fillId="15" borderId="43" xfId="0" applyFont="1" applyFill="1" applyBorder="1" applyAlignment="1">
      <alignment horizontal="center" vertical="center"/>
    </xf>
    <xf numFmtId="0" fontId="42" fillId="0" borderId="18" xfId="0" applyFont="1" applyBorder="1" applyAlignment="1">
      <alignment horizontal="center" vertical="center"/>
    </xf>
    <xf numFmtId="0" fontId="24" fillId="26" borderId="18" xfId="0" applyFont="1" applyFill="1" applyBorder="1" applyAlignment="1">
      <alignment horizontal="center" vertical="center" wrapText="1"/>
    </xf>
    <xf numFmtId="0" fontId="38" fillId="26" borderId="18" xfId="0" applyFont="1" applyFill="1" applyBorder="1" applyAlignment="1">
      <alignment horizontal="center" vertical="center" wrapText="1"/>
    </xf>
    <xf numFmtId="0" fontId="174" fillId="0" borderId="44" xfId="0" applyFont="1" applyBorder="1" applyAlignment="1">
      <alignment horizontal="center" vertical="center" wrapText="1"/>
    </xf>
    <xf numFmtId="0" fontId="149" fillId="19" borderId="17" xfId="0" applyFont="1" applyFill="1" applyBorder="1" applyAlignment="1">
      <alignment horizontal="center" vertical="center" wrapText="1"/>
    </xf>
    <xf numFmtId="0" fontId="33" fillId="15" borderId="17" xfId="0" applyFont="1" applyFill="1" applyBorder="1" applyAlignment="1">
      <alignment vertical="center" wrapText="1"/>
    </xf>
    <xf numFmtId="0" fontId="33" fillId="15" borderId="21" xfId="0" applyFont="1" applyFill="1" applyBorder="1" applyAlignment="1">
      <alignment vertical="center"/>
    </xf>
    <xf numFmtId="0" fontId="33" fillId="15" borderId="34" xfId="0" applyFont="1" applyFill="1" applyBorder="1" applyAlignment="1">
      <alignment horizontal="center" vertical="center" wrapText="1"/>
    </xf>
    <xf numFmtId="0" fontId="154" fillId="4" borderId="0" xfId="0" applyFont="1" applyFill="1" applyAlignment="1">
      <alignment vertical="center" wrapText="1"/>
    </xf>
    <xf numFmtId="0" fontId="31" fillId="14" borderId="42" xfId="0" applyFont="1" applyFill="1" applyBorder="1" applyAlignment="1">
      <alignment horizontal="left" vertical="center" wrapText="1"/>
    </xf>
    <xf numFmtId="0" fontId="34" fillId="14" borderId="18" xfId="0" applyFont="1" applyFill="1" applyBorder="1" applyAlignment="1">
      <alignment horizontal="center" vertical="center" wrapText="1"/>
    </xf>
    <xf numFmtId="0" fontId="5" fillId="26" borderId="17" xfId="0" applyFont="1" applyFill="1" applyBorder="1" applyAlignment="1">
      <alignment horizontal="center" vertical="center"/>
    </xf>
    <xf numFmtId="0" fontId="5" fillId="26" borderId="18" xfId="0" applyFont="1" applyFill="1" applyBorder="1" applyAlignment="1">
      <alignment horizontal="center" vertical="center"/>
    </xf>
    <xf numFmtId="0" fontId="44" fillId="26" borderId="18" xfId="0" applyFont="1" applyFill="1" applyBorder="1" applyAlignment="1">
      <alignment horizontal="center" vertical="center"/>
    </xf>
    <xf numFmtId="0" fontId="31" fillId="18" borderId="20" xfId="0" applyFont="1" applyFill="1" applyBorder="1" applyAlignment="1">
      <alignment horizontal="center" vertical="center"/>
    </xf>
    <xf numFmtId="0" fontId="31" fillId="18" borderId="18" xfId="0" applyFont="1" applyFill="1" applyBorder="1" applyAlignment="1">
      <alignment horizontal="center" vertical="center"/>
    </xf>
    <xf numFmtId="9" fontId="31" fillId="18" borderId="32" xfId="0" applyNumberFormat="1" applyFont="1" applyFill="1" applyBorder="1" applyAlignment="1">
      <alignment horizontal="center" vertical="center"/>
    </xf>
    <xf numFmtId="9" fontId="31" fillId="18" borderId="44" xfId="0" applyNumberFormat="1" applyFont="1" applyFill="1" applyBorder="1" applyAlignment="1">
      <alignment horizontal="center" vertical="center"/>
    </xf>
    <xf numFmtId="1" fontId="33" fillId="15" borderId="29" xfId="0" applyNumberFormat="1" applyFont="1" applyFill="1" applyBorder="1" applyAlignment="1">
      <alignment horizontal="center" vertical="center"/>
    </xf>
    <xf numFmtId="0" fontId="52" fillId="15" borderId="21" xfId="0" applyFont="1" applyFill="1" applyBorder="1" applyAlignment="1">
      <alignment horizontal="center" vertical="center" wrapText="1"/>
    </xf>
    <xf numFmtId="0" fontId="44" fillId="26" borderId="17" xfId="0" applyFont="1" applyFill="1" applyBorder="1" applyAlignment="1">
      <alignment horizontal="center" vertical="center"/>
    </xf>
    <xf numFmtId="9" fontId="19" fillId="18" borderId="32" xfId="0" applyNumberFormat="1" applyFont="1" applyFill="1" applyBorder="1" applyAlignment="1">
      <alignment horizontal="center" vertical="center"/>
    </xf>
    <xf numFmtId="9" fontId="19" fillId="18" borderId="44" xfId="0" applyNumberFormat="1" applyFont="1" applyFill="1" applyBorder="1" applyAlignment="1">
      <alignment horizontal="center" vertical="center"/>
    </xf>
    <xf numFmtId="0" fontId="6" fillId="91" borderId="17" xfId="0" applyFont="1" applyFill="1" applyBorder="1" applyAlignment="1">
      <alignment horizontal="center" vertical="center"/>
    </xf>
    <xf numFmtId="0" fontId="35" fillId="27" borderId="53" xfId="0" applyFont="1" applyFill="1" applyBorder="1" applyAlignment="1">
      <alignment vertical="center"/>
    </xf>
    <xf numFmtId="0" fontId="35" fillId="27" borderId="19" xfId="0" applyFont="1" applyFill="1" applyBorder="1" applyAlignment="1">
      <alignment vertical="center"/>
    </xf>
    <xf numFmtId="0" fontId="35" fillId="27" borderId="46" xfId="0" applyFont="1" applyFill="1" applyBorder="1" applyAlignment="1">
      <alignment vertical="center"/>
    </xf>
    <xf numFmtId="0" fontId="35" fillId="27" borderId="38" xfId="0" applyFont="1" applyFill="1" applyBorder="1" applyAlignment="1">
      <alignment vertical="center"/>
    </xf>
    <xf numFmtId="0" fontId="31" fillId="14" borderId="27" xfId="0" applyFont="1" applyFill="1" applyBorder="1" applyAlignment="1">
      <alignment vertical="center" wrapText="1"/>
    </xf>
    <xf numFmtId="0" fontId="34" fillId="0" borderId="18" xfId="0" applyFont="1" applyBorder="1" applyAlignment="1">
      <alignment vertical="center"/>
    </xf>
    <xf numFmtId="0" fontId="5" fillId="26" borderId="18" xfId="0" applyFont="1" applyFill="1" applyBorder="1" applyAlignment="1">
      <alignment vertical="center" wrapText="1"/>
    </xf>
    <xf numFmtId="0" fontId="44" fillId="26" borderId="18" xfId="0" applyFont="1" applyFill="1" applyBorder="1" applyAlignment="1">
      <alignment vertical="center" wrapText="1"/>
    </xf>
    <xf numFmtId="0" fontId="171" fillId="0" borderId="44" xfId="0" applyFont="1" applyBorder="1" applyAlignment="1">
      <alignment horizontal="center" vertical="center" wrapText="1"/>
    </xf>
    <xf numFmtId="0" fontId="35" fillId="27" borderId="20" xfId="0" applyFont="1" applyFill="1" applyBorder="1" applyAlignment="1">
      <alignment vertical="center"/>
    </xf>
    <xf numFmtId="0" fontId="35" fillId="27" borderId="18" xfId="0" applyFont="1" applyFill="1" applyBorder="1" applyAlignment="1">
      <alignment vertical="center"/>
    </xf>
    <xf numFmtId="0" fontId="35" fillId="27" borderId="32" xfId="0" applyFont="1" applyFill="1" applyBorder="1" applyAlignment="1">
      <alignment vertical="center"/>
    </xf>
    <xf numFmtId="0" fontId="35" fillId="27" borderId="44" xfId="0" applyFont="1" applyFill="1" applyBorder="1" applyAlignment="1">
      <alignment vertical="center"/>
    </xf>
    <xf numFmtId="0" fontId="34" fillId="18" borderId="21" xfId="0" applyFont="1" applyFill="1" applyBorder="1" applyAlignment="1">
      <alignment horizontal="center" vertical="center" wrapText="1"/>
    </xf>
    <xf numFmtId="0" fontId="34" fillId="18" borderId="20" xfId="0" applyFont="1" applyFill="1" applyBorder="1" applyAlignment="1">
      <alignment horizontal="center" vertical="center" wrapText="1"/>
    </xf>
    <xf numFmtId="0" fontId="33" fillId="15" borderId="94" xfId="0" applyFont="1" applyFill="1" applyBorder="1" applyAlignment="1">
      <alignment horizontal="center" vertical="center"/>
    </xf>
    <xf numFmtId="0" fontId="33" fillId="15" borderId="103" xfId="0" applyFont="1" applyFill="1" applyBorder="1" applyAlignment="1">
      <alignment horizontal="center" vertical="center"/>
    </xf>
    <xf numFmtId="0" fontId="33" fillId="15" borderId="95" xfId="0" applyFont="1" applyFill="1" applyBorder="1" applyAlignment="1">
      <alignment horizontal="center" vertical="center"/>
    </xf>
    <xf numFmtId="0" fontId="33" fillId="21" borderId="15" xfId="0" applyFont="1" applyFill="1" applyBorder="1" applyAlignment="1">
      <alignment horizontal="left" vertical="center"/>
    </xf>
    <xf numFmtId="0" fontId="33" fillId="21" borderId="18" xfId="0" applyFont="1" applyFill="1" applyBorder="1" applyAlignment="1">
      <alignment horizontal="center" vertical="center"/>
    </xf>
    <xf numFmtId="0" fontId="33" fillId="21" borderId="44" xfId="0" applyFont="1" applyFill="1" applyBorder="1" applyAlignment="1">
      <alignment horizontal="center" vertical="center"/>
    </xf>
    <xf numFmtId="0" fontId="33" fillId="21" borderId="120" xfId="0" applyFont="1" applyFill="1" applyBorder="1" applyAlignment="1">
      <alignment horizontal="center" vertical="center"/>
    </xf>
    <xf numFmtId="0" fontId="33" fillId="21" borderId="121" xfId="0" applyFont="1" applyFill="1" applyBorder="1" applyAlignment="1">
      <alignment horizontal="center" vertical="center"/>
    </xf>
    <xf numFmtId="0" fontId="33" fillId="21" borderId="122" xfId="0" applyFont="1" applyFill="1" applyBorder="1" applyAlignment="1">
      <alignment horizontal="center" vertical="center"/>
    </xf>
    <xf numFmtId="0" fontId="33" fillId="21" borderId="20" xfId="0" applyFont="1" applyFill="1" applyBorder="1" applyAlignment="1">
      <alignment horizontal="center" vertical="center"/>
    </xf>
    <xf numFmtId="0" fontId="33" fillId="21" borderId="18" xfId="0" applyFont="1" applyFill="1" applyBorder="1" applyAlignment="1">
      <alignment vertical="center" wrapText="1"/>
    </xf>
    <xf numFmtId="0" fontId="26" fillId="21" borderId="18" xfId="0" applyFont="1" applyFill="1" applyBorder="1" applyAlignment="1">
      <alignment horizontal="center" vertical="center"/>
    </xf>
    <xf numFmtId="0" fontId="33" fillId="21" borderId="18" xfId="0" applyFont="1" applyFill="1" applyBorder="1" applyAlignment="1">
      <alignment horizontal="right" vertical="center"/>
    </xf>
    <xf numFmtId="0" fontId="33" fillId="21" borderId="18" xfId="0" applyFont="1" applyFill="1" applyBorder="1" applyAlignment="1">
      <alignment horizontal="left" vertical="center"/>
    </xf>
    <xf numFmtId="0" fontId="173" fillId="21" borderId="18" xfId="0" applyFont="1" applyFill="1" applyBorder="1" applyAlignment="1">
      <alignment horizontal="center" vertical="center"/>
    </xf>
    <xf numFmtId="0" fontId="41" fillId="21" borderId="18" xfId="0" applyFont="1" applyFill="1" applyBorder="1" applyAlignment="1">
      <alignment horizontal="center" vertical="center"/>
    </xf>
    <xf numFmtId="0" fontId="41" fillId="21" borderId="44" xfId="0" applyFont="1" applyFill="1" applyBorder="1" applyAlignment="1">
      <alignment horizontal="center" vertical="center"/>
    </xf>
    <xf numFmtId="0" fontId="41" fillId="21" borderId="27" xfId="0" applyFont="1" applyFill="1" applyBorder="1" applyAlignment="1">
      <alignment vertical="center"/>
    </xf>
    <xf numFmtId="0" fontId="41" fillId="21" borderId="18" xfId="0" applyFont="1" applyFill="1" applyBorder="1" applyAlignment="1">
      <alignment vertical="center"/>
    </xf>
    <xf numFmtId="0" fontId="41" fillId="21" borderId="32" xfId="0" applyFont="1" applyFill="1" applyBorder="1" applyAlignment="1">
      <alignment vertical="center"/>
    </xf>
    <xf numFmtId="0" fontId="41" fillId="21" borderId="20" xfId="0" applyFont="1" applyFill="1" applyBorder="1" applyAlignment="1">
      <alignment vertical="center"/>
    </xf>
    <xf numFmtId="0" fontId="41" fillId="21" borderId="44" xfId="0" applyFont="1" applyFill="1" applyBorder="1" applyAlignment="1">
      <alignment vertical="center"/>
    </xf>
    <xf numFmtId="0" fontId="27" fillId="21" borderId="42" xfId="0" applyFont="1" applyFill="1" applyBorder="1" applyAlignment="1">
      <alignment vertical="center"/>
    </xf>
    <xf numFmtId="0" fontId="27" fillId="21" borderId="17" xfId="0" applyFont="1" applyFill="1" applyBorder="1" applyAlignment="1">
      <alignment vertical="center"/>
    </xf>
    <xf numFmtId="0" fontId="34" fillId="0" borderId="0" xfId="0" applyFont="1" applyAlignment="1">
      <alignment horizontal="center"/>
    </xf>
    <xf numFmtId="0" fontId="35" fillId="0" borderId="0" xfId="0" applyFont="1" applyAlignment="1">
      <alignment wrapText="1"/>
    </xf>
    <xf numFmtId="0" fontId="27" fillId="0" borderId="0" xfId="0" applyFont="1" applyAlignment="1">
      <alignment horizontal="center"/>
    </xf>
    <xf numFmtId="0" fontId="35" fillId="0" borderId="0" xfId="0" applyFont="1" applyAlignment="1">
      <alignment horizontal="right"/>
    </xf>
    <xf numFmtId="0" fontId="174" fillId="0" borderId="0" xfId="0" applyFont="1" applyAlignment="1">
      <alignment horizontal="center"/>
    </xf>
    <xf numFmtId="0" fontId="35" fillId="0" borderId="0" xfId="0" applyFont="1" applyAlignment="1">
      <alignment horizontal="center"/>
    </xf>
    <xf numFmtId="0" fontId="45" fillId="14" borderId="0" xfId="0" applyFont="1" applyFill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4" fillId="19" borderId="15" xfId="0" applyFont="1" applyFill="1" applyBorder="1" applyAlignment="1">
      <alignment horizontal="center" vertical="center"/>
    </xf>
    <xf numFmtId="0" fontId="34" fillId="19" borderId="7" xfId="0" applyFont="1" applyFill="1" applyBorder="1" applyAlignment="1">
      <alignment horizontal="center" vertical="center"/>
    </xf>
    <xf numFmtId="0" fontId="34" fillId="0" borderId="1" xfId="0" applyFont="1" applyBorder="1" applyAlignment="1">
      <alignment horizontal="center" vertical="center"/>
    </xf>
    <xf numFmtId="0" fontId="34" fillId="0" borderId="6" xfId="0" applyFont="1" applyBorder="1" applyAlignment="1">
      <alignment horizontal="center" vertical="center"/>
    </xf>
    <xf numFmtId="0" fontId="31" fillId="6" borderId="10" xfId="0" applyFont="1" applyFill="1" applyBorder="1" applyAlignment="1">
      <alignment horizontal="left" vertical="center"/>
    </xf>
    <xf numFmtId="0" fontId="31" fillId="6" borderId="11" xfId="0" applyFont="1" applyFill="1" applyBorder="1" applyAlignment="1">
      <alignment horizontal="left" vertical="center"/>
    </xf>
    <xf numFmtId="0" fontId="34" fillId="19" borderId="6" xfId="0" applyFont="1" applyFill="1" applyBorder="1" applyAlignment="1">
      <alignment horizontal="center" vertical="center"/>
    </xf>
    <xf numFmtId="0" fontId="176" fillId="0" borderId="0" xfId="0" applyFont="1" applyAlignment="1">
      <alignment horizontal="center" vertical="center"/>
    </xf>
    <xf numFmtId="0" fontId="87" fillId="0" borderId="0" xfId="0" applyFont="1" applyAlignment="1">
      <alignment vertical="center"/>
    </xf>
    <xf numFmtId="49" fontId="2" fillId="0" borderId="0" xfId="0" applyNumberFormat="1" applyFont="1" applyAlignment="1">
      <alignment wrapText="1"/>
    </xf>
    <xf numFmtId="49" fontId="2" fillId="6" borderId="0" xfId="0" applyNumberFormat="1" applyFont="1" applyFill="1" applyAlignment="1">
      <alignment horizontal="center" vertical="center" wrapText="1"/>
    </xf>
    <xf numFmtId="0" fontId="2" fillId="0" borderId="0" xfId="0" applyFont="1" applyAlignment="1">
      <alignment vertical="center"/>
    </xf>
    <xf numFmtId="49" fontId="2" fillId="0" borderId="0" xfId="0" applyNumberFormat="1" applyFont="1" applyAlignment="1">
      <alignment vertical="top" wrapText="1"/>
    </xf>
    <xf numFmtId="0" fontId="13" fillId="2" borderId="39" xfId="0" applyFont="1" applyFill="1" applyBorder="1" applyAlignment="1">
      <alignment horizontal="center" vertical="center" wrapText="1"/>
    </xf>
    <xf numFmtId="0" fontId="2" fillId="0" borderId="39" xfId="0" applyFont="1" applyBorder="1" applyAlignment="1">
      <alignment vertical="center"/>
    </xf>
    <xf numFmtId="0" fontId="70" fillId="4" borderId="54" xfId="0" applyFont="1" applyFill="1" applyBorder="1" applyAlignment="1">
      <alignment horizontal="left" vertical="center" wrapText="1"/>
    </xf>
    <xf numFmtId="0" fontId="95" fillId="4" borderId="39" xfId="0" applyFont="1" applyFill="1" applyBorder="1" applyAlignment="1">
      <alignment vertical="center" wrapText="1"/>
    </xf>
    <xf numFmtId="0" fontId="95" fillId="4" borderId="92" xfId="0" applyFont="1" applyFill="1" applyBorder="1" applyAlignment="1">
      <alignment vertical="center" wrapText="1"/>
    </xf>
    <xf numFmtId="0" fontId="95" fillId="4" borderId="17" xfId="0" applyFont="1" applyFill="1" applyBorder="1" applyAlignment="1">
      <alignment vertical="center" wrapText="1"/>
    </xf>
    <xf numFmtId="0" fontId="91" fillId="4" borderId="93" xfId="0" applyFont="1" applyFill="1" applyBorder="1" applyAlignment="1">
      <alignment vertical="center" wrapText="1"/>
    </xf>
    <xf numFmtId="0" fontId="94" fillId="4" borderId="39" xfId="0" applyFont="1" applyFill="1" applyBorder="1" applyAlignment="1">
      <alignment vertical="center" wrapText="1"/>
    </xf>
    <xf numFmtId="0" fontId="91" fillId="4" borderId="39" xfId="0" applyFont="1" applyFill="1" applyBorder="1" applyAlignment="1">
      <alignment horizontal="right" vertical="center" wrapText="1"/>
    </xf>
    <xf numFmtId="0" fontId="91" fillId="4" borderId="39" xfId="0" applyFont="1" applyFill="1" applyBorder="1" applyAlignment="1">
      <alignment horizontal="center" vertical="center" wrapText="1"/>
    </xf>
    <xf numFmtId="0" fontId="175" fillId="4" borderId="39" xfId="0" applyFont="1" applyFill="1" applyBorder="1" applyAlignment="1">
      <alignment horizontal="center" vertical="center" wrapText="1"/>
    </xf>
    <xf numFmtId="0" fontId="91" fillId="4" borderId="39" xfId="0" applyFont="1" applyFill="1" applyBorder="1" applyAlignment="1">
      <alignment vertical="center" wrapText="1"/>
    </xf>
    <xf numFmtId="0" fontId="175" fillId="4" borderId="0" xfId="0" applyFont="1" applyFill="1" applyAlignment="1">
      <alignment horizontal="center" vertical="center" wrapText="1"/>
    </xf>
    <xf numFmtId="0" fontId="91" fillId="4" borderId="47" xfId="0" applyFont="1" applyFill="1" applyBorder="1" applyAlignment="1">
      <alignment vertical="center" wrapText="1"/>
    </xf>
    <xf numFmtId="0" fontId="91" fillId="4" borderId="19" xfId="0" applyFont="1" applyFill="1" applyBorder="1" applyAlignment="1">
      <alignment vertical="center" wrapText="1"/>
    </xf>
    <xf numFmtId="0" fontId="91" fillId="4" borderId="46" xfId="0" applyFont="1" applyFill="1" applyBorder="1" applyAlignment="1">
      <alignment vertical="center" wrapText="1"/>
    </xf>
    <xf numFmtId="0" fontId="91" fillId="4" borderId="40" xfId="0" applyFont="1" applyFill="1" applyBorder="1" applyAlignment="1">
      <alignment vertical="center" wrapText="1"/>
    </xf>
    <xf numFmtId="0" fontId="91" fillId="4" borderId="53" xfId="0" applyFont="1" applyFill="1" applyBorder="1" applyAlignment="1">
      <alignment vertical="center" wrapText="1"/>
    </xf>
    <xf numFmtId="0" fontId="91" fillId="4" borderId="25" xfId="0" applyFont="1" applyFill="1" applyBorder="1" applyAlignment="1">
      <alignment vertical="center" wrapText="1"/>
    </xf>
    <xf numFmtId="1" fontId="1" fillId="8" borderId="17" xfId="0" applyNumberFormat="1" applyFont="1" applyFill="1" applyBorder="1" applyAlignment="1">
      <alignment horizontal="center" vertical="center" wrapText="1"/>
    </xf>
    <xf numFmtId="1" fontId="164" fillId="8" borderId="43" xfId="0" applyNumberFormat="1" applyFont="1" applyFill="1" applyBorder="1" applyAlignment="1">
      <alignment horizontal="center" vertical="center"/>
    </xf>
    <xf numFmtId="1" fontId="1" fillId="8" borderId="92" xfId="0" applyNumberFormat="1" applyFont="1" applyFill="1" applyBorder="1" applyAlignment="1">
      <alignment horizontal="center" vertical="center" wrapText="1"/>
    </xf>
    <xf numFmtId="0" fontId="74" fillId="8" borderId="93" xfId="0" applyFont="1" applyFill="1" applyBorder="1" applyAlignment="1">
      <alignment horizontal="center" vertical="center" wrapText="1"/>
    </xf>
    <xf numFmtId="1" fontId="1" fillId="8" borderId="21" xfId="0" applyNumberFormat="1" applyFont="1" applyFill="1" applyBorder="1" applyAlignment="1">
      <alignment horizontal="center" vertical="center" wrapText="1"/>
    </xf>
    <xf numFmtId="0" fontId="76" fillId="0" borderId="17" xfId="0" applyFont="1" applyBorder="1" applyAlignment="1">
      <alignment vertical="center"/>
    </xf>
    <xf numFmtId="0" fontId="76" fillId="0" borderId="18" xfId="0" applyFont="1" applyBorder="1" applyAlignment="1">
      <alignment vertical="center"/>
    </xf>
    <xf numFmtId="0" fontId="114" fillId="72" borderId="17" xfId="0" applyFont="1" applyFill="1" applyBorder="1" applyAlignment="1">
      <alignment horizontal="right" vertical="center"/>
    </xf>
    <xf numFmtId="0" fontId="114" fillId="72" borderId="21" xfId="0" applyFont="1" applyFill="1" applyBorder="1" applyAlignment="1">
      <alignment horizontal="left" vertical="center"/>
    </xf>
    <xf numFmtId="0" fontId="174" fillId="6" borderId="21" xfId="0" applyFont="1" applyFill="1" applyBorder="1" applyAlignment="1">
      <alignment horizontal="center"/>
    </xf>
    <xf numFmtId="0" fontId="172" fillId="6" borderId="21" xfId="0" applyFont="1" applyFill="1" applyBorder="1" applyAlignment="1">
      <alignment horizontal="center"/>
    </xf>
    <xf numFmtId="1" fontId="76" fillId="76" borderId="34" xfId="0" applyNumberFormat="1" applyFont="1" applyFill="1" applyBorder="1" applyAlignment="1">
      <alignment horizontal="center" vertical="center" wrapText="1"/>
    </xf>
    <xf numFmtId="9" fontId="76" fillId="32" borderId="59" xfId="0" applyNumberFormat="1" applyFont="1" applyFill="1" applyBorder="1" applyAlignment="1">
      <alignment horizontal="center" vertical="center"/>
    </xf>
    <xf numFmtId="49" fontId="1" fillId="27" borderId="21" xfId="0" applyNumberFormat="1" applyFont="1" applyFill="1" applyBorder="1" applyAlignment="1">
      <alignment horizontal="center" vertical="center" wrapText="1"/>
    </xf>
    <xf numFmtId="49" fontId="76" fillId="27" borderId="17" xfId="0" applyNumberFormat="1" applyFont="1" applyFill="1" applyBorder="1" applyAlignment="1">
      <alignment horizontal="center" vertical="center"/>
    </xf>
    <xf numFmtId="49" fontId="13" fillId="27" borderId="34" xfId="0" applyNumberFormat="1" applyFont="1" applyFill="1" applyBorder="1" applyAlignment="1">
      <alignment horizontal="center" vertical="center"/>
    </xf>
    <xf numFmtId="49" fontId="13" fillId="27" borderId="17" xfId="0" applyNumberFormat="1" applyFont="1" applyFill="1" applyBorder="1" applyAlignment="1">
      <alignment horizontal="center" vertical="center"/>
    </xf>
    <xf numFmtId="0" fontId="76" fillId="6" borderId="21" xfId="0" applyFont="1" applyFill="1" applyBorder="1" applyAlignment="1">
      <alignment vertical="center"/>
    </xf>
    <xf numFmtId="0" fontId="114" fillId="72" borderId="19" xfId="0" applyFont="1" applyFill="1" applyBorder="1" applyAlignment="1">
      <alignment horizontal="right" vertical="center"/>
    </xf>
    <xf numFmtId="0" fontId="114" fillId="72" borderId="53" xfId="0" applyFont="1" applyFill="1" applyBorder="1" applyAlignment="1">
      <alignment horizontal="left" vertical="center"/>
    </xf>
    <xf numFmtId="0" fontId="174" fillId="6" borderId="53" xfId="0" applyFont="1" applyFill="1" applyBorder="1" applyAlignment="1">
      <alignment horizontal="center"/>
    </xf>
    <xf numFmtId="1" fontId="148" fillId="76" borderId="21" xfId="0" applyNumberFormat="1" applyFont="1" applyFill="1" applyBorder="1" applyAlignment="1">
      <alignment horizontal="center" vertical="center" wrapText="1"/>
    </xf>
    <xf numFmtId="1" fontId="76" fillId="76" borderId="59" xfId="0" applyNumberFormat="1" applyFont="1" applyFill="1" applyBorder="1" applyAlignment="1">
      <alignment horizontal="center" vertical="center" wrapText="1"/>
    </xf>
    <xf numFmtId="49" fontId="1" fillId="34" borderId="21" xfId="0" applyNumberFormat="1" applyFont="1" applyFill="1" applyBorder="1" applyAlignment="1">
      <alignment horizontal="center" vertical="center" wrapText="1"/>
    </xf>
    <xf numFmtId="49" fontId="76" fillId="34" borderId="17" xfId="0" applyNumberFormat="1" applyFont="1" applyFill="1" applyBorder="1" applyAlignment="1">
      <alignment horizontal="center" vertical="center"/>
    </xf>
    <xf numFmtId="9" fontId="76" fillId="34" borderId="34" xfId="0" applyNumberFormat="1" applyFont="1" applyFill="1" applyBorder="1" applyAlignment="1">
      <alignment horizontal="center" vertical="center"/>
    </xf>
    <xf numFmtId="49" fontId="76" fillId="34" borderId="21" xfId="0" applyNumberFormat="1" applyFont="1" applyFill="1" applyBorder="1" applyAlignment="1">
      <alignment horizontal="center" vertical="center"/>
    </xf>
    <xf numFmtId="9" fontId="76" fillId="34" borderId="17" xfId="0" applyNumberFormat="1" applyFont="1" applyFill="1" applyBorder="1" applyAlignment="1">
      <alignment horizontal="center" vertical="center"/>
    </xf>
    <xf numFmtId="0" fontId="76" fillId="0" borderId="21" xfId="0" applyFont="1" applyBorder="1" applyAlignment="1">
      <alignment vertical="center"/>
    </xf>
    <xf numFmtId="49" fontId="76" fillId="27" borderId="21" xfId="0" applyNumberFormat="1" applyFont="1" applyFill="1" applyBorder="1" applyAlignment="1">
      <alignment vertical="center"/>
    </xf>
    <xf numFmtId="49" fontId="76" fillId="27" borderId="17" xfId="0" applyNumberFormat="1" applyFont="1" applyFill="1" applyBorder="1" applyAlignment="1">
      <alignment vertical="center"/>
    </xf>
    <xf numFmtId="49" fontId="13" fillId="27" borderId="34" xfId="0" applyNumberFormat="1" applyFont="1" applyFill="1" applyBorder="1" applyAlignment="1">
      <alignment vertical="center"/>
    </xf>
    <xf numFmtId="49" fontId="13" fillId="27" borderId="17" xfId="0" applyNumberFormat="1" applyFont="1" applyFill="1" applyBorder="1" applyAlignment="1">
      <alignment vertical="center"/>
    </xf>
    <xf numFmtId="0" fontId="145" fillId="32" borderId="17" xfId="0" applyFont="1" applyFill="1" applyBorder="1" applyAlignment="1">
      <alignment horizontal="center" vertical="center"/>
    </xf>
    <xf numFmtId="0" fontId="1" fillId="32" borderId="34" xfId="0" applyFont="1" applyFill="1" applyBorder="1" applyAlignment="1">
      <alignment horizontal="center" vertical="center"/>
    </xf>
    <xf numFmtId="0" fontId="74" fillId="8" borderId="93" xfId="0" applyFont="1" applyFill="1" applyBorder="1" applyAlignment="1">
      <alignment horizontal="left" vertical="center" wrapText="1"/>
    </xf>
    <xf numFmtId="0" fontId="13" fillId="0" borderId="17" xfId="0" applyFont="1" applyBorder="1" applyAlignment="1">
      <alignment horizontal="center" vertical="center" wrapText="1"/>
    </xf>
    <xf numFmtId="0" fontId="13" fillId="8" borderId="17" xfId="0" applyFont="1" applyFill="1" applyBorder="1" applyAlignment="1">
      <alignment horizontal="center" vertical="center" wrapText="1"/>
    </xf>
    <xf numFmtId="0" fontId="1" fillId="11" borderId="92" xfId="0" applyFont="1" applyFill="1" applyBorder="1" applyAlignment="1">
      <alignment horizontal="center" vertical="center" wrapText="1"/>
    </xf>
    <xf numFmtId="0" fontId="1" fillId="11" borderId="21" xfId="0" applyFont="1" applyFill="1" applyBorder="1" applyAlignment="1">
      <alignment horizontal="center" vertical="center" wrapText="1"/>
    </xf>
    <xf numFmtId="0" fontId="8" fillId="3" borderId="17" xfId="0" applyFont="1" applyFill="1" applyBorder="1" applyAlignment="1">
      <alignment horizontal="left" vertical="center"/>
    </xf>
    <xf numFmtId="0" fontId="32" fillId="3" borderId="0" xfId="0" applyFont="1" applyFill="1" applyAlignment="1">
      <alignment horizontal="center" vertical="center" wrapText="1"/>
    </xf>
    <xf numFmtId="0" fontId="76" fillId="3" borderId="17" xfId="0" applyFont="1" applyFill="1" applyBorder="1" applyAlignment="1">
      <alignment horizontal="center" vertical="center"/>
    </xf>
    <xf numFmtId="0" fontId="76" fillId="3" borderId="34" xfId="0" applyFont="1" applyFill="1" applyBorder="1" applyAlignment="1">
      <alignment horizontal="center" vertical="center"/>
    </xf>
    <xf numFmtId="9" fontId="32" fillId="3" borderId="59" xfId="0" applyNumberFormat="1" applyFont="1" applyFill="1" applyBorder="1" applyAlignment="1">
      <alignment horizontal="center" vertical="center" wrapText="1"/>
    </xf>
    <xf numFmtId="49" fontId="73" fillId="3" borderId="0" xfId="0" applyNumberFormat="1" applyFont="1" applyFill="1" applyAlignment="1">
      <alignment horizontal="center" vertical="center"/>
    </xf>
    <xf numFmtId="49" fontId="32" fillId="3" borderId="25" xfId="0" applyNumberFormat="1" applyFont="1" applyFill="1" applyBorder="1" applyAlignment="1">
      <alignment horizontal="center" vertical="center" wrapText="1"/>
    </xf>
    <xf numFmtId="9" fontId="32" fillId="3" borderId="34" xfId="0" applyNumberFormat="1" applyFont="1" applyFill="1" applyBorder="1" applyAlignment="1">
      <alignment horizontal="center" vertical="center" wrapText="1"/>
    </xf>
    <xf numFmtId="0" fontId="0" fillId="10" borderId="7" xfId="0" applyFill="1" applyBorder="1" applyAlignment="1">
      <alignment horizontal="center" vertical="center"/>
    </xf>
    <xf numFmtId="49" fontId="76" fillId="27" borderId="21" xfId="0" applyNumberFormat="1" applyFont="1" applyFill="1" applyBorder="1" applyAlignment="1">
      <alignment horizontal="center" vertical="center" wrapText="1"/>
    </xf>
    <xf numFmtId="0" fontId="174" fillId="0" borderId="53" xfId="0" applyFont="1" applyBorder="1" applyAlignment="1">
      <alignment horizontal="center"/>
    </xf>
    <xf numFmtId="9" fontId="79" fillId="34" borderId="17" xfId="0" applyNumberFormat="1" applyFont="1" applyFill="1" applyBorder="1" applyAlignment="1">
      <alignment horizontal="center" vertical="center"/>
    </xf>
    <xf numFmtId="0" fontId="79" fillId="0" borderId="17" xfId="0" applyFont="1" applyBorder="1" applyAlignment="1">
      <alignment vertical="center"/>
    </xf>
    <xf numFmtId="0" fontId="79" fillId="0" borderId="21" xfId="0" applyFont="1" applyBorder="1" applyAlignment="1">
      <alignment vertical="center"/>
    </xf>
    <xf numFmtId="0" fontId="8" fillId="3" borderId="44" xfId="0" applyFont="1" applyFill="1" applyBorder="1" applyAlignment="1">
      <alignment horizontal="left" vertical="center"/>
    </xf>
    <xf numFmtId="0" fontId="34" fillId="3" borderId="43" xfId="0" applyFont="1" applyFill="1" applyBorder="1" applyAlignment="1">
      <alignment horizontal="right" vertical="center"/>
    </xf>
    <xf numFmtId="0" fontId="34" fillId="3" borderId="43" xfId="0" applyFont="1" applyFill="1" applyBorder="1" applyAlignment="1">
      <alignment horizontal="center" vertical="center"/>
    </xf>
    <xf numFmtId="0" fontId="1" fillId="3" borderId="17" xfId="0" applyFont="1" applyFill="1" applyBorder="1" applyAlignment="1">
      <alignment horizontal="center" vertical="center"/>
    </xf>
    <xf numFmtId="0" fontId="1" fillId="3" borderId="34" xfId="0" applyFont="1" applyFill="1" applyBorder="1" applyAlignment="1">
      <alignment horizontal="center" vertical="center"/>
    </xf>
    <xf numFmtId="49" fontId="32" fillId="3" borderId="21" xfId="0" applyNumberFormat="1" applyFont="1" applyFill="1" applyBorder="1" applyAlignment="1">
      <alignment horizontal="center" vertical="center"/>
    </xf>
    <xf numFmtId="49" fontId="32" fillId="3" borderId="17" xfId="0" applyNumberFormat="1" applyFont="1" applyFill="1" applyBorder="1" applyAlignment="1">
      <alignment horizontal="center" vertical="center" wrapText="1"/>
    </xf>
    <xf numFmtId="9" fontId="32" fillId="3" borderId="17" xfId="0" applyNumberFormat="1" applyFont="1" applyFill="1" applyBorder="1" applyAlignment="1">
      <alignment horizontal="center" vertical="center" wrapText="1"/>
    </xf>
    <xf numFmtId="0" fontId="0" fillId="10" borderId="23" xfId="0" applyFill="1" applyBorder="1" applyAlignment="1">
      <alignment horizontal="center" vertical="center"/>
    </xf>
    <xf numFmtId="0" fontId="0" fillId="10" borderId="25" xfId="0" applyFill="1" applyBorder="1" applyAlignment="1">
      <alignment horizontal="center" vertical="center"/>
    </xf>
    <xf numFmtId="0" fontId="1" fillId="6" borderId="17" xfId="0" applyFont="1" applyFill="1" applyBorder="1" applyAlignment="1">
      <alignment horizontal="center" vertical="center" wrapText="1"/>
    </xf>
    <xf numFmtId="0" fontId="1" fillId="11" borderId="17" xfId="0" applyFont="1" applyFill="1" applyBorder="1" applyAlignment="1">
      <alignment horizontal="center" vertical="center" wrapText="1"/>
    </xf>
    <xf numFmtId="0" fontId="1" fillId="11" borderId="93" xfId="0" applyFont="1" applyFill="1" applyBorder="1" applyAlignment="1">
      <alignment horizontal="center" vertical="center" wrapText="1"/>
    </xf>
    <xf numFmtId="9" fontId="79" fillId="34" borderId="46" xfId="0" applyNumberFormat="1" applyFont="1" applyFill="1" applyBorder="1" applyAlignment="1">
      <alignment horizontal="center" vertical="center"/>
    </xf>
    <xf numFmtId="9" fontId="79" fillId="34" borderId="19" xfId="0" applyNumberFormat="1" applyFont="1" applyFill="1" applyBorder="1" applyAlignment="1">
      <alignment horizontal="center" vertical="center"/>
    </xf>
    <xf numFmtId="0" fontId="169" fillId="6" borderId="19" xfId="0" applyFont="1" applyFill="1" applyBorder="1" applyAlignment="1">
      <alignment horizontal="center" vertical="center"/>
    </xf>
    <xf numFmtId="49" fontId="80" fillId="27" borderId="34" xfId="0" applyNumberFormat="1" applyFont="1" applyFill="1" applyBorder="1" applyAlignment="1">
      <alignment horizontal="center" vertical="center"/>
    </xf>
    <xf numFmtId="49" fontId="80" fillId="27" borderId="17" xfId="0" applyNumberFormat="1" applyFont="1" applyFill="1" applyBorder="1" applyAlignment="1">
      <alignment horizontal="center" vertical="center"/>
    </xf>
    <xf numFmtId="0" fontId="79" fillId="6" borderId="21" xfId="0" applyFont="1" applyFill="1" applyBorder="1" applyAlignment="1">
      <alignment vertical="center"/>
    </xf>
    <xf numFmtId="1" fontId="1" fillId="0" borderId="17" xfId="0" applyNumberFormat="1" applyFont="1" applyBorder="1" applyAlignment="1">
      <alignment horizontal="center" vertical="center" wrapText="1"/>
    </xf>
    <xf numFmtId="0" fontId="174" fillId="0" borderId="21" xfId="0" applyFont="1" applyBorder="1" applyAlignment="1">
      <alignment horizontal="center"/>
    </xf>
    <xf numFmtId="0" fontId="114" fillId="72" borderId="19" xfId="0" applyFont="1" applyFill="1" applyBorder="1" applyAlignment="1">
      <alignment horizontal="right" vertical="center" wrapText="1"/>
    </xf>
    <xf numFmtId="49" fontId="76" fillId="27" borderId="21" xfId="0" applyNumberFormat="1" applyFont="1" applyFill="1" applyBorder="1" applyAlignment="1">
      <alignment vertical="center" wrapText="1"/>
    </xf>
    <xf numFmtId="49" fontId="13" fillId="27" borderId="21" xfId="0" applyNumberFormat="1" applyFont="1" applyFill="1" applyBorder="1" applyAlignment="1">
      <alignment vertical="center"/>
    </xf>
    <xf numFmtId="0" fontId="1" fillId="0" borderId="92" xfId="0" applyFont="1" applyBorder="1" applyAlignment="1">
      <alignment horizontal="center" vertical="center" wrapText="1"/>
    </xf>
    <xf numFmtId="0" fontId="111" fillId="72" borderId="53" xfId="0" applyFont="1" applyFill="1" applyBorder="1" applyAlignment="1">
      <alignment horizontal="center" vertical="center"/>
    </xf>
    <xf numFmtId="0" fontId="63" fillId="8" borderId="93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/>
    </xf>
    <xf numFmtId="1" fontId="6" fillId="3" borderId="24" xfId="0" applyNumberFormat="1" applyFont="1" applyFill="1" applyBorder="1" applyAlignment="1">
      <alignment horizontal="center" vertical="center"/>
    </xf>
    <xf numFmtId="1" fontId="6" fillId="39" borderId="51" xfId="0" applyNumberFormat="1" applyFont="1" applyFill="1" applyBorder="1" applyAlignment="1">
      <alignment horizontal="center" vertical="center"/>
    </xf>
    <xf numFmtId="1" fontId="6" fillId="39" borderId="92" xfId="0" applyNumberFormat="1" applyFont="1" applyFill="1" applyBorder="1" applyAlignment="1">
      <alignment horizontal="center" vertical="center"/>
    </xf>
    <xf numFmtId="1" fontId="6" fillId="39" borderId="17" xfId="0" applyNumberFormat="1" applyFont="1" applyFill="1" applyBorder="1" applyAlignment="1">
      <alignment horizontal="center" vertical="center"/>
    </xf>
    <xf numFmtId="1" fontId="6" fillId="39" borderId="93" xfId="0" applyNumberFormat="1" applyFont="1" applyFill="1" applyBorder="1" applyAlignment="1">
      <alignment horizontal="center" vertical="center"/>
    </xf>
    <xf numFmtId="1" fontId="6" fillId="39" borderId="52" xfId="0" applyNumberFormat="1" applyFont="1" applyFill="1" applyBorder="1" applyAlignment="1">
      <alignment horizontal="center" vertical="center"/>
    </xf>
    <xf numFmtId="0" fontId="0" fillId="3" borderId="44" xfId="0" applyFill="1" applyBorder="1" applyAlignment="1">
      <alignment horizontal="left" vertical="center"/>
    </xf>
    <xf numFmtId="0" fontId="0" fillId="3" borderId="52" xfId="0" applyFill="1" applyBorder="1" applyAlignment="1">
      <alignment horizontal="left" vertical="center"/>
    </xf>
    <xf numFmtId="0" fontId="31" fillId="3" borderId="52" xfId="0" applyFont="1" applyFill="1" applyBorder="1" applyAlignment="1">
      <alignment horizontal="right" vertical="center"/>
    </xf>
    <xf numFmtId="0" fontId="31" fillId="3" borderId="52" xfId="0" applyFont="1" applyFill="1" applyBorder="1" applyAlignment="1">
      <alignment horizontal="center" vertical="center"/>
    </xf>
    <xf numFmtId="0" fontId="171" fillId="3" borderId="52" xfId="0" applyFont="1" applyFill="1" applyBorder="1" applyAlignment="1">
      <alignment horizontal="center" vertical="center"/>
    </xf>
    <xf numFmtId="0" fontId="28" fillId="3" borderId="52" xfId="0" applyFont="1" applyFill="1" applyBorder="1" applyAlignment="1">
      <alignment horizontal="center" vertical="center" wrapText="1"/>
    </xf>
    <xf numFmtId="0" fontId="169" fillId="3" borderId="52" xfId="0" applyFont="1" applyFill="1" applyBorder="1" applyAlignment="1">
      <alignment horizontal="center" vertical="center"/>
    </xf>
    <xf numFmtId="0" fontId="86" fillId="3" borderId="52" xfId="0" applyFont="1" applyFill="1" applyBorder="1" applyAlignment="1">
      <alignment horizontal="center" vertical="center"/>
    </xf>
    <xf numFmtId="49" fontId="6" fillId="3" borderId="22" xfId="0" applyNumberFormat="1" applyFont="1" applyFill="1" applyBorder="1" applyAlignment="1">
      <alignment horizontal="center"/>
    </xf>
    <xf numFmtId="49" fontId="32" fillId="3" borderId="24" xfId="0" applyNumberFormat="1" applyFont="1" applyFill="1" applyBorder="1" applyAlignment="1">
      <alignment horizontal="center" vertical="center" wrapText="1"/>
    </xf>
    <xf numFmtId="49" fontId="32" fillId="3" borderId="33" xfId="0" applyNumberFormat="1" applyFont="1" applyFill="1" applyBorder="1" applyAlignment="1">
      <alignment horizontal="center" vertical="center" wrapText="1"/>
    </xf>
    <xf numFmtId="0" fontId="0" fillId="10" borderId="17" xfId="0" applyFill="1" applyBorder="1" applyAlignment="1">
      <alignment horizontal="center" vertical="center"/>
    </xf>
    <xf numFmtId="0" fontId="70" fillId="4" borderId="81" xfId="0" applyFont="1" applyFill="1" applyBorder="1" applyAlignment="1">
      <alignment horizontal="left" vertical="center" wrapText="1"/>
    </xf>
    <xf numFmtId="0" fontId="91" fillId="4" borderId="93" xfId="0" applyFont="1" applyFill="1" applyBorder="1" applyAlignment="1">
      <alignment horizontal="center" vertical="center" wrapText="1"/>
    </xf>
    <xf numFmtId="0" fontId="94" fillId="4" borderId="49" xfId="0" applyFont="1" applyFill="1" applyBorder="1" applyAlignment="1">
      <alignment vertical="center" wrapText="1"/>
    </xf>
    <xf numFmtId="0" fontId="95" fillId="4" borderId="39" xfId="0" applyFont="1" applyFill="1" applyBorder="1" applyAlignment="1">
      <alignment horizontal="right" vertical="center" wrapText="1"/>
    </xf>
    <xf numFmtId="0" fontId="95" fillId="4" borderId="39" xfId="0" applyFont="1" applyFill="1" applyBorder="1" applyAlignment="1">
      <alignment horizontal="center" vertical="center" wrapText="1"/>
    </xf>
    <xf numFmtId="0" fontId="175" fillId="4" borderId="49" xfId="0" applyFont="1" applyFill="1" applyBorder="1" applyAlignment="1">
      <alignment horizontal="center" vertical="center" wrapText="1"/>
    </xf>
    <xf numFmtId="0" fontId="91" fillId="4" borderId="49" xfId="0" applyFont="1" applyFill="1" applyBorder="1" applyAlignment="1">
      <alignment horizontal="center" vertical="center" wrapText="1"/>
    </xf>
    <xf numFmtId="0" fontId="91" fillId="4" borderId="49" xfId="0" applyFont="1" applyFill="1" applyBorder="1" applyAlignment="1">
      <alignment vertical="center" wrapText="1"/>
    </xf>
    <xf numFmtId="0" fontId="175" fillId="4" borderId="17" xfId="0" applyFont="1" applyFill="1" applyBorder="1" applyAlignment="1">
      <alignment horizontal="center" vertical="center" wrapText="1"/>
    </xf>
    <xf numFmtId="0" fontId="154" fillId="4" borderId="39" xfId="0" applyFont="1" applyFill="1" applyBorder="1" applyAlignment="1">
      <alignment vertical="center" wrapText="1"/>
    </xf>
    <xf numFmtId="49" fontId="76" fillId="27" borderId="21" xfId="0" applyNumberFormat="1" applyFont="1" applyFill="1" applyBorder="1" applyAlignment="1">
      <alignment horizontal="center" vertical="center"/>
    </xf>
    <xf numFmtId="0" fontId="149" fillId="3" borderId="31" xfId="0" applyFont="1" applyFill="1" applyBorder="1" applyAlignment="1">
      <alignment horizontal="center"/>
    </xf>
    <xf numFmtId="0" fontId="6" fillId="3" borderId="24" xfId="0" applyFont="1" applyFill="1" applyBorder="1" applyAlignment="1">
      <alignment horizontal="center"/>
    </xf>
    <xf numFmtId="0" fontId="149" fillId="3" borderId="24" xfId="0" applyFont="1" applyFill="1" applyBorder="1" applyAlignment="1">
      <alignment horizontal="center"/>
    </xf>
    <xf numFmtId="49" fontId="32" fillId="3" borderId="59" xfId="0" applyNumberFormat="1" applyFont="1" applyFill="1" applyBorder="1" applyAlignment="1">
      <alignment horizontal="center" vertical="center" wrapText="1"/>
    </xf>
    <xf numFmtId="49" fontId="6" fillId="3" borderId="21" xfId="0" applyNumberFormat="1" applyFont="1" applyFill="1" applyBorder="1" applyAlignment="1">
      <alignment horizontal="center"/>
    </xf>
    <xf numFmtId="9" fontId="32" fillId="3" borderId="33" xfId="0" applyNumberFormat="1" applyFont="1" applyFill="1" applyBorder="1" applyAlignment="1">
      <alignment horizontal="center" vertical="center" wrapText="1"/>
    </xf>
    <xf numFmtId="0" fontId="6" fillId="5" borderId="66" xfId="0" applyFont="1" applyFill="1" applyBorder="1" applyAlignment="1">
      <alignment horizontal="left" vertical="center"/>
    </xf>
    <xf numFmtId="0" fontId="6" fillId="5" borderId="24" xfId="0" applyFont="1" applyFill="1" applyBorder="1" applyAlignment="1">
      <alignment horizontal="center" vertical="center"/>
    </xf>
    <xf numFmtId="0" fontId="92" fillId="5" borderId="14" xfId="0" applyFont="1" applyFill="1" applyBorder="1" applyAlignment="1">
      <alignment vertical="center"/>
    </xf>
    <xf numFmtId="0" fontId="92" fillId="5" borderId="14" xfId="0" applyFont="1" applyFill="1" applyBorder="1" applyAlignment="1">
      <alignment horizontal="right" vertical="center"/>
    </xf>
    <xf numFmtId="0" fontId="92" fillId="5" borderId="14" xfId="0" applyFont="1" applyFill="1" applyBorder="1" applyAlignment="1">
      <alignment horizontal="center" vertical="center"/>
    </xf>
    <xf numFmtId="0" fontId="177" fillId="5" borderId="14" xfId="0" applyFont="1" applyFill="1" applyBorder="1" applyAlignment="1">
      <alignment horizontal="center" vertical="center"/>
    </xf>
    <xf numFmtId="0" fontId="92" fillId="5" borderId="8" xfId="0" applyFont="1" applyFill="1" applyBorder="1" applyAlignment="1">
      <alignment vertical="center"/>
    </xf>
    <xf numFmtId="0" fontId="92" fillId="5" borderId="13" xfId="0" applyFont="1" applyFill="1" applyBorder="1" applyAlignment="1">
      <alignment vertical="center"/>
    </xf>
    <xf numFmtId="49" fontId="68" fillId="0" borderId="0" xfId="0" applyNumberFormat="1" applyFont="1"/>
    <xf numFmtId="0" fontId="93" fillId="0" borderId="0" xfId="0" applyFont="1" applyAlignment="1">
      <alignment horizontal="center" vertical="center"/>
    </xf>
    <xf numFmtId="0" fontId="93" fillId="0" borderId="0" xfId="0" applyFont="1" applyAlignment="1">
      <alignment horizontal="right" vertical="center"/>
    </xf>
    <xf numFmtId="0" fontId="172" fillId="0" borderId="0" xfId="0" applyFont="1" applyAlignment="1">
      <alignment horizontal="center"/>
    </xf>
    <xf numFmtId="0" fontId="93" fillId="0" borderId="0" xfId="0" applyFont="1" applyAlignment="1">
      <alignment horizontal="right"/>
    </xf>
    <xf numFmtId="0" fontId="16" fillId="4" borderId="9" xfId="0" applyFont="1" applyFill="1" applyBorder="1" applyAlignment="1">
      <alignment horizontal="center" vertical="center"/>
    </xf>
    <xf numFmtId="0" fontId="16" fillId="4" borderId="8" xfId="0" applyFont="1" applyFill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49" fontId="17" fillId="0" borderId="0" xfId="0" applyNumberFormat="1" applyFont="1"/>
    <xf numFmtId="0" fontId="16" fillId="4" borderId="4" xfId="0" applyFont="1" applyFill="1" applyBorder="1" applyAlignment="1">
      <alignment horizontal="center" vertical="center"/>
    </xf>
    <xf numFmtId="0" fontId="17" fillId="0" borderId="0" xfId="0" applyFont="1"/>
    <xf numFmtId="49" fontId="15" fillId="6" borderId="0" xfId="0" applyNumberFormat="1" applyFont="1" applyFill="1" applyAlignment="1">
      <alignment horizontal="left" vertical="center"/>
    </xf>
    <xf numFmtId="0" fontId="22" fillId="0" borderId="0" xfId="0" applyFont="1" applyAlignment="1">
      <alignment horizontal="center" vertical="center"/>
    </xf>
    <xf numFmtId="49" fontId="0" fillId="6" borderId="0" xfId="0" applyNumberFormat="1" applyFill="1" applyAlignment="1">
      <alignment horizontal="center" vertical="center"/>
    </xf>
    <xf numFmtId="0" fontId="37" fillId="0" borderId="0" xfId="0" applyFont="1" applyAlignment="1">
      <alignment horizontal="right" vertical="center"/>
    </xf>
    <xf numFmtId="0" fontId="37" fillId="0" borderId="0" xfId="0" applyFont="1" applyAlignment="1">
      <alignment horizontal="left" vertical="center" wrapText="1"/>
    </xf>
    <xf numFmtId="0" fontId="38" fillId="0" borderId="0" xfId="0" applyFont="1" applyAlignment="1">
      <alignment horizontal="center" wrapText="1"/>
    </xf>
    <xf numFmtId="0" fontId="35" fillId="0" borderId="0" xfId="0" applyFont="1" applyAlignment="1">
      <alignment horizontal="center" vertical="center"/>
    </xf>
    <xf numFmtId="0" fontId="38" fillId="0" borderId="0" xfId="0" applyFont="1" applyAlignment="1">
      <alignment horizontal="center" vertical="top" wrapText="1"/>
    </xf>
    <xf numFmtId="0" fontId="35" fillId="0" borderId="0" xfId="0" applyFont="1" applyAlignment="1">
      <alignment vertical="center"/>
    </xf>
    <xf numFmtId="0" fontId="165" fillId="0" borderId="39" xfId="0" applyFont="1" applyBorder="1" applyAlignment="1">
      <alignment horizontal="center" vertical="center"/>
    </xf>
    <xf numFmtId="0" fontId="35" fillId="0" borderId="39" xfId="0" applyFont="1" applyBorder="1" applyAlignment="1">
      <alignment horizontal="right" vertical="center"/>
    </xf>
    <xf numFmtId="0" fontId="35" fillId="0" borderId="39" xfId="0" applyFont="1" applyBorder="1" applyAlignment="1">
      <alignment horizontal="left" vertical="center"/>
    </xf>
    <xf numFmtId="0" fontId="181" fillId="0" borderId="39" xfId="0" applyFont="1" applyBorder="1" applyAlignment="1">
      <alignment horizontal="center" vertical="center"/>
    </xf>
    <xf numFmtId="0" fontId="181" fillId="0" borderId="0" xfId="0" applyFont="1" applyAlignment="1">
      <alignment horizontal="center" vertical="center"/>
    </xf>
    <xf numFmtId="0" fontId="35" fillId="0" borderId="39" xfId="0" applyFont="1" applyBorder="1" applyAlignment="1">
      <alignment horizontal="center" vertical="center"/>
    </xf>
    <xf numFmtId="0" fontId="97" fillId="3" borderId="44" xfId="0" applyFont="1" applyFill="1" applyBorder="1" applyAlignment="1">
      <alignment horizontal="center" wrapText="1"/>
    </xf>
    <xf numFmtId="0" fontId="34" fillId="0" borderId="44" xfId="0" applyFont="1" applyBorder="1" applyAlignment="1">
      <alignment horizontal="center" vertical="center"/>
    </xf>
    <xf numFmtId="0" fontId="34" fillId="0" borderId="18" xfId="0" applyFont="1" applyBorder="1" applyAlignment="1">
      <alignment horizontal="center" vertical="center"/>
    </xf>
    <xf numFmtId="0" fontId="34" fillId="37" borderId="92" xfId="0" applyFont="1" applyFill="1" applyBorder="1" applyAlignment="1">
      <alignment horizontal="center"/>
    </xf>
    <xf numFmtId="0" fontId="34" fillId="37" borderId="17" xfId="0" applyFont="1" applyFill="1" applyBorder="1" applyAlignment="1">
      <alignment horizontal="center"/>
    </xf>
    <xf numFmtId="0" fontId="165" fillId="37" borderId="93" xfId="0" applyFont="1" applyFill="1" applyBorder="1"/>
    <xf numFmtId="0" fontId="34" fillId="37" borderId="45" xfId="0" applyFont="1" applyFill="1" applyBorder="1" applyAlignment="1">
      <alignment horizontal="center"/>
    </xf>
    <xf numFmtId="0" fontId="19" fillId="0" borderId="20" xfId="0" applyFont="1" applyBorder="1" applyAlignment="1">
      <alignment horizontal="left" vertical="center" wrapText="1"/>
    </xf>
    <xf numFmtId="0" fontId="19" fillId="0" borderId="45" xfId="0" applyFont="1" applyBorder="1" applyAlignment="1">
      <alignment horizontal="center" vertical="center" wrapText="1"/>
    </xf>
    <xf numFmtId="0" fontId="82" fillId="26" borderId="17" xfId="0" applyFont="1" applyFill="1" applyBorder="1" applyAlignment="1">
      <alignment horizontal="right" vertical="center" wrapText="1"/>
    </xf>
    <xf numFmtId="0" fontId="82" fillId="26" borderId="17" xfId="0" applyFont="1" applyFill="1" applyBorder="1" applyAlignment="1">
      <alignment vertical="center" wrapText="1"/>
    </xf>
    <xf numFmtId="0" fontId="172" fillId="24" borderId="17" xfId="0" applyFont="1" applyFill="1" applyBorder="1" applyAlignment="1">
      <alignment horizontal="center" vertical="center" wrapText="1"/>
    </xf>
    <xf numFmtId="0" fontId="14" fillId="26" borderId="17" xfId="0" applyFont="1" applyFill="1" applyBorder="1" applyAlignment="1">
      <alignment horizontal="center" vertical="center" wrapText="1"/>
    </xf>
    <xf numFmtId="0" fontId="172" fillId="24" borderId="29" xfId="0" applyFont="1" applyFill="1" applyBorder="1" applyAlignment="1">
      <alignment horizontal="center" vertical="center" wrapText="1"/>
    </xf>
    <xf numFmtId="0" fontId="34" fillId="38" borderId="21" xfId="0" applyFont="1" applyFill="1" applyBorder="1" applyAlignment="1">
      <alignment horizontal="center" vertical="center" wrapText="1"/>
    </xf>
    <xf numFmtId="9" fontId="35" fillId="38" borderId="17" xfId="0" applyNumberFormat="1" applyFont="1" applyFill="1" applyBorder="1" applyAlignment="1">
      <alignment horizontal="center" vertical="center" wrapText="1"/>
    </xf>
    <xf numFmtId="0" fontId="35" fillId="27" borderId="45" xfId="0" applyFont="1" applyFill="1" applyBorder="1" applyAlignment="1">
      <alignment horizontal="center" vertical="center" wrapText="1"/>
    </xf>
    <xf numFmtId="0" fontId="35" fillId="27" borderId="18" xfId="0" applyFont="1" applyFill="1" applyBorder="1" applyAlignment="1">
      <alignment horizontal="center" vertical="center" wrapText="1"/>
    </xf>
    <xf numFmtId="0" fontId="34" fillId="27" borderId="16" xfId="0" applyFont="1" applyFill="1" applyBorder="1" applyAlignment="1">
      <alignment horizontal="center" vertical="center" wrapText="1"/>
    </xf>
    <xf numFmtId="0" fontId="35" fillId="27" borderId="27" xfId="0" applyFont="1" applyFill="1" applyBorder="1" applyAlignment="1">
      <alignment horizontal="center" vertical="center" wrapText="1"/>
    </xf>
    <xf numFmtId="0" fontId="35" fillId="27" borderId="20" xfId="0" applyFont="1" applyFill="1" applyBorder="1" applyAlignment="1">
      <alignment horizontal="center" vertical="center" wrapText="1"/>
    </xf>
    <xf numFmtId="0" fontId="34" fillId="27" borderId="29" xfId="0" applyFont="1" applyFill="1" applyBorder="1" applyAlignment="1">
      <alignment horizontal="center" vertical="center" wrapText="1"/>
    </xf>
    <xf numFmtId="0" fontId="34" fillId="0" borderId="29" xfId="0" applyFont="1" applyBorder="1" applyAlignment="1">
      <alignment horizontal="center" vertical="center"/>
    </xf>
    <xf numFmtId="0" fontId="34" fillId="37" borderId="43" xfId="0" applyFont="1" applyFill="1" applyBorder="1" applyAlignment="1">
      <alignment horizontal="center"/>
    </xf>
    <xf numFmtId="0" fontId="19" fillId="0" borderId="21" xfId="0" applyFont="1" applyBorder="1" applyAlignment="1">
      <alignment horizontal="left" vertical="center" wrapText="1"/>
    </xf>
    <xf numFmtId="0" fontId="19" fillId="0" borderId="43" xfId="0" applyFont="1" applyBorder="1" applyAlignment="1">
      <alignment horizontal="center" vertical="center" wrapText="1"/>
    </xf>
    <xf numFmtId="0" fontId="31" fillId="26" borderId="17" xfId="0" applyFont="1" applyFill="1" applyBorder="1" applyAlignment="1">
      <alignment vertical="center" wrapText="1"/>
    </xf>
    <xf numFmtId="0" fontId="171" fillId="24" borderId="17" xfId="0" applyFont="1" applyFill="1" applyBorder="1" applyAlignment="1">
      <alignment horizontal="center" vertical="center" wrapText="1"/>
    </xf>
    <xf numFmtId="0" fontId="5" fillId="26" borderId="17" xfId="0" applyFont="1" applyFill="1" applyBorder="1" applyAlignment="1">
      <alignment horizontal="center" vertical="center" wrapText="1"/>
    </xf>
    <xf numFmtId="0" fontId="171" fillId="24" borderId="29" xfId="0" applyFont="1" applyFill="1" applyBorder="1" applyAlignment="1">
      <alignment horizontal="center" vertical="center" wrapText="1"/>
    </xf>
    <xf numFmtId="1" fontId="76" fillId="76" borderId="21" xfId="0" applyNumberFormat="1" applyFont="1" applyFill="1" applyBorder="1" applyAlignment="1">
      <alignment horizontal="center" vertical="center" wrapText="1"/>
    </xf>
    <xf numFmtId="0" fontId="34" fillId="18" borderId="43" xfId="0" applyFont="1" applyFill="1" applyBorder="1" applyAlignment="1">
      <alignment horizontal="center" vertical="center" wrapText="1"/>
    </xf>
    <xf numFmtId="0" fontId="35" fillId="18" borderId="17" xfId="0" applyFont="1" applyFill="1" applyBorder="1" applyAlignment="1">
      <alignment horizontal="center" vertical="center" wrapText="1"/>
    </xf>
    <xf numFmtId="9" fontId="35" fillId="18" borderId="59" xfId="0" applyNumberFormat="1" applyFont="1" applyFill="1" applyBorder="1" applyAlignment="1">
      <alignment horizontal="center" vertical="center" wrapText="1"/>
    </xf>
    <xf numFmtId="0" fontId="34" fillId="18" borderId="42" xfId="0" applyFont="1" applyFill="1" applyBorder="1" applyAlignment="1">
      <alignment horizontal="center" vertical="center" wrapText="1"/>
    </xf>
    <xf numFmtId="0" fontId="35" fillId="18" borderId="21" xfId="0" applyFont="1" applyFill="1" applyBorder="1" applyAlignment="1">
      <alignment horizontal="center" vertical="center" wrapText="1"/>
    </xf>
    <xf numFmtId="9" fontId="35" fillId="18" borderId="43" xfId="0" applyNumberFormat="1" applyFont="1" applyFill="1" applyBorder="1" applyAlignment="1">
      <alignment horizontal="center" vertical="center" wrapText="1"/>
    </xf>
    <xf numFmtId="0" fontId="33" fillId="15" borderId="0" xfId="0" applyFont="1" applyFill="1" applyAlignment="1">
      <alignment horizontal="center" vertical="center" wrapText="1"/>
    </xf>
    <xf numFmtId="0" fontId="19" fillId="3" borderId="17" xfId="0" applyFont="1" applyFill="1" applyBorder="1" applyAlignment="1">
      <alignment vertical="center" wrapText="1"/>
    </xf>
    <xf numFmtId="0" fontId="86" fillId="3" borderId="17" xfId="0" applyFont="1" applyFill="1" applyBorder="1" applyAlignment="1">
      <alignment horizontal="center" vertical="center"/>
    </xf>
    <xf numFmtId="0" fontId="171" fillId="3" borderId="29" xfId="0" applyFont="1" applyFill="1" applyBorder="1" applyAlignment="1">
      <alignment horizontal="center" vertical="center"/>
    </xf>
    <xf numFmtId="0" fontId="52" fillId="15" borderId="21" xfId="0" applyFont="1" applyFill="1" applyBorder="1" applyAlignment="1">
      <alignment horizontal="center" vertical="top" wrapText="1"/>
    </xf>
    <xf numFmtId="0" fontId="52" fillId="15" borderId="17" xfId="0" applyFont="1" applyFill="1" applyBorder="1" applyAlignment="1">
      <alignment horizontal="center" vertical="top" wrapText="1"/>
    </xf>
    <xf numFmtId="9" fontId="33" fillId="15" borderId="17" xfId="0" applyNumberFormat="1" applyFont="1" applyFill="1" applyBorder="1" applyAlignment="1">
      <alignment horizontal="center" vertical="center" wrapText="1"/>
    </xf>
    <xf numFmtId="0" fontId="52" fillId="15" borderId="0" xfId="0" applyFont="1" applyFill="1" applyAlignment="1">
      <alignment horizontal="center" vertical="center" wrapText="1"/>
    </xf>
    <xf numFmtId="0" fontId="33" fillId="15" borderId="25" xfId="0" applyFont="1" applyFill="1" applyBorder="1" applyAlignment="1">
      <alignment horizontal="center" vertical="center" wrapText="1"/>
    </xf>
    <xf numFmtId="9" fontId="33" fillId="15" borderId="12" xfId="0" applyNumberFormat="1" applyFont="1" applyFill="1" applyBorder="1" applyAlignment="1">
      <alignment horizontal="center" vertical="center" wrapText="1"/>
    </xf>
    <xf numFmtId="0" fontId="52" fillId="15" borderId="47" xfId="0" applyFont="1" applyFill="1" applyBorder="1" applyAlignment="1">
      <alignment horizontal="center" vertical="center" wrapText="1"/>
    </xf>
    <xf numFmtId="0" fontId="33" fillId="15" borderId="23" xfId="0" applyFont="1" applyFill="1" applyBorder="1" applyAlignment="1">
      <alignment horizontal="center" vertical="center" wrapText="1"/>
    </xf>
    <xf numFmtId="9" fontId="33" fillId="15" borderId="0" xfId="0" applyNumberFormat="1" applyFont="1" applyFill="1" applyAlignment="1">
      <alignment horizontal="center" vertical="center" wrapText="1"/>
    </xf>
    <xf numFmtId="0" fontId="0" fillId="3" borderId="17" xfId="0" applyFill="1" applyBorder="1" applyAlignment="1">
      <alignment vertical="center"/>
    </xf>
    <xf numFmtId="0" fontId="34" fillId="0" borderId="43" xfId="0" applyFont="1" applyBorder="1" applyAlignment="1">
      <alignment horizontal="center" vertical="center"/>
    </xf>
    <xf numFmtId="0" fontId="34" fillId="38" borderId="17" xfId="0" applyFont="1" applyFill="1" applyBorder="1" applyAlignment="1">
      <alignment horizontal="center" vertical="center" wrapText="1"/>
    </xf>
    <xf numFmtId="0" fontId="35" fillId="27" borderId="43" xfId="0" applyFont="1" applyFill="1" applyBorder="1" applyAlignment="1">
      <alignment horizontal="center" vertical="center" wrapText="1"/>
    </xf>
    <xf numFmtId="0" fontId="35" fillId="27" borderId="17" xfId="0" applyFont="1" applyFill="1" applyBorder="1" applyAlignment="1">
      <alignment horizontal="center" vertical="center" wrapText="1"/>
    </xf>
    <xf numFmtId="0" fontId="34" fillId="27" borderId="59" xfId="0" applyFont="1" applyFill="1" applyBorder="1" applyAlignment="1">
      <alignment horizontal="center" vertical="center" wrapText="1"/>
    </xf>
    <xf numFmtId="0" fontId="35" fillId="27" borderId="42" xfId="0" applyFont="1" applyFill="1" applyBorder="1" applyAlignment="1">
      <alignment horizontal="center" vertical="center" wrapText="1"/>
    </xf>
    <xf numFmtId="0" fontId="35" fillId="27" borderId="21" xfId="0" applyFont="1" applyFill="1" applyBorder="1" applyAlignment="1">
      <alignment horizontal="center" vertical="center" wrapText="1"/>
    </xf>
    <xf numFmtId="0" fontId="34" fillId="27" borderId="43" xfId="0" applyFont="1" applyFill="1" applyBorder="1" applyAlignment="1">
      <alignment horizontal="center" vertical="center" wrapText="1"/>
    </xf>
    <xf numFmtId="0" fontId="19" fillId="0" borderId="21" xfId="0" applyFont="1" applyBorder="1" applyAlignment="1">
      <alignment vertical="center" wrapText="1"/>
    </xf>
    <xf numFmtId="0" fontId="34" fillId="0" borderId="45" xfId="0" applyFont="1" applyBorder="1" applyAlignment="1">
      <alignment horizontal="center" vertical="center"/>
    </xf>
    <xf numFmtId="1" fontId="164" fillId="8" borderId="45" xfId="0" applyNumberFormat="1" applyFont="1" applyFill="1" applyBorder="1" applyAlignment="1">
      <alignment horizontal="center" vertical="center"/>
    </xf>
    <xf numFmtId="0" fontId="19" fillId="0" borderId="43" xfId="0" applyFont="1" applyBorder="1" applyAlignment="1">
      <alignment vertical="center" wrapText="1"/>
    </xf>
    <xf numFmtId="0" fontId="33" fillId="15" borderId="44" xfId="0" applyFont="1" applyFill="1" applyBorder="1" applyAlignment="1">
      <alignment horizontal="center" vertical="center" wrapText="1"/>
    </xf>
    <xf numFmtId="0" fontId="33" fillId="15" borderId="20" xfId="0" applyFont="1" applyFill="1" applyBorder="1" applyAlignment="1">
      <alignment horizontal="center" vertical="center" wrapText="1"/>
    </xf>
    <xf numFmtId="0" fontId="52" fillId="15" borderId="43" xfId="0" applyFont="1" applyFill="1" applyBorder="1" applyAlignment="1">
      <alignment horizontal="center" vertical="center" wrapText="1"/>
    </xf>
    <xf numFmtId="0" fontId="52" fillId="15" borderId="42" xfId="0" applyFont="1" applyFill="1" applyBorder="1" applyAlignment="1">
      <alignment horizontal="center" vertical="center" wrapText="1"/>
    </xf>
    <xf numFmtId="0" fontId="31" fillId="0" borderId="64" xfId="0" applyFont="1" applyBorder="1" applyAlignment="1">
      <alignment horizontal="left" vertical="center" wrapText="1"/>
    </xf>
    <xf numFmtId="0" fontId="19" fillId="0" borderId="19" xfId="0" applyFont="1" applyBorder="1" applyAlignment="1">
      <alignment horizontal="left" vertical="center" wrapText="1"/>
    </xf>
    <xf numFmtId="0" fontId="19" fillId="0" borderId="39" xfId="0" applyFont="1" applyBorder="1" applyAlignment="1">
      <alignment horizontal="center" vertical="center" wrapText="1"/>
    </xf>
    <xf numFmtId="9" fontId="35" fillId="18" borderId="0" xfId="0" applyNumberFormat="1" applyFont="1" applyFill="1" applyAlignment="1">
      <alignment horizontal="center" vertical="center" wrapText="1"/>
    </xf>
    <xf numFmtId="0" fontId="34" fillId="0" borderId="39" xfId="0" applyFont="1" applyBorder="1" applyAlignment="1">
      <alignment horizontal="center" vertical="center"/>
    </xf>
    <xf numFmtId="0" fontId="34" fillId="0" borderId="19" xfId="0" applyFont="1" applyBorder="1" applyAlignment="1">
      <alignment horizontal="center" vertical="center"/>
    </xf>
    <xf numFmtId="0" fontId="34" fillId="37" borderId="39" xfId="0" applyFont="1" applyFill="1" applyBorder="1" applyAlignment="1">
      <alignment horizontal="center"/>
    </xf>
    <xf numFmtId="0" fontId="19" fillId="0" borderId="53" xfId="0" applyFont="1" applyBorder="1" applyAlignment="1">
      <alignment horizontal="left" vertical="center" wrapText="1"/>
    </xf>
    <xf numFmtId="0" fontId="34" fillId="18" borderId="39" xfId="0" applyFont="1" applyFill="1" applyBorder="1" applyAlignment="1">
      <alignment horizontal="center" vertical="center" wrapText="1"/>
    </xf>
    <xf numFmtId="0" fontId="35" fillId="18" borderId="19" xfId="0" applyFont="1" applyFill="1" applyBorder="1" applyAlignment="1">
      <alignment horizontal="center" vertical="center" wrapText="1"/>
    </xf>
    <xf numFmtId="9" fontId="35" fillId="18" borderId="40" xfId="0" applyNumberFormat="1" applyFont="1" applyFill="1" applyBorder="1" applyAlignment="1">
      <alignment horizontal="center" vertical="center" wrapText="1"/>
    </xf>
    <xf numFmtId="0" fontId="34" fillId="18" borderId="47" xfId="0" applyFont="1" applyFill="1" applyBorder="1" applyAlignment="1">
      <alignment horizontal="center" vertical="center" wrapText="1"/>
    </xf>
    <xf numFmtId="0" fontId="35" fillId="18" borderId="53" xfId="0" applyFont="1" applyFill="1" applyBorder="1" applyAlignment="1">
      <alignment horizontal="center" vertical="center" wrapText="1"/>
    </xf>
    <xf numFmtId="9" fontId="35" fillId="18" borderId="29" xfId="0" applyNumberFormat="1" applyFont="1" applyFill="1" applyBorder="1" applyAlignment="1">
      <alignment vertical="center" wrapText="1"/>
    </xf>
    <xf numFmtId="9" fontId="35" fillId="18" borderId="43" xfId="0" applyNumberFormat="1" applyFont="1" applyFill="1" applyBorder="1" applyAlignment="1">
      <alignment vertical="center" wrapText="1"/>
    </xf>
    <xf numFmtId="0" fontId="52" fillId="15" borderId="28" xfId="0" applyFont="1" applyFill="1" applyBorder="1" applyAlignment="1">
      <alignment horizontal="center" vertical="center" wrapText="1"/>
    </xf>
    <xf numFmtId="0" fontId="34" fillId="37" borderId="17" xfId="0" applyFont="1" applyFill="1" applyBorder="1" applyAlignment="1">
      <alignment vertical="center"/>
    </xf>
    <xf numFmtId="0" fontId="34" fillId="37" borderId="17" xfId="0" applyFont="1" applyFill="1" applyBorder="1" applyAlignment="1">
      <alignment horizontal="center" vertical="center"/>
    </xf>
    <xf numFmtId="0" fontId="34" fillId="14" borderId="92" xfId="0" applyFont="1" applyFill="1" applyBorder="1" applyAlignment="1">
      <alignment horizontal="center" vertical="center"/>
    </xf>
    <xf numFmtId="0" fontId="34" fillId="37" borderId="93" xfId="0" applyFont="1" applyFill="1" applyBorder="1" applyAlignment="1">
      <alignment horizontal="center" vertical="center"/>
    </xf>
    <xf numFmtId="0" fontId="34" fillId="37" borderId="21" xfId="0" applyFont="1" applyFill="1" applyBorder="1" applyAlignment="1">
      <alignment horizontal="center" vertical="center"/>
    </xf>
    <xf numFmtId="0" fontId="35" fillId="14" borderId="20" xfId="0" applyFont="1" applyFill="1" applyBorder="1" applyAlignment="1">
      <alignment horizontal="left" vertical="center"/>
    </xf>
    <xf numFmtId="0" fontId="35" fillId="14" borderId="45" xfId="0" applyFont="1" applyFill="1" applyBorder="1" applyAlignment="1">
      <alignment horizontal="center" vertical="center"/>
    </xf>
    <xf numFmtId="0" fontId="35" fillId="27" borderId="59" xfId="0" applyFont="1" applyFill="1" applyBorder="1" applyAlignment="1">
      <alignment horizontal="center" vertical="center" wrapText="1"/>
    </xf>
    <xf numFmtId="0" fontId="171" fillId="3" borderId="53" xfId="0" applyFont="1" applyFill="1" applyBorder="1" applyAlignment="1">
      <alignment horizontal="center" vertical="center"/>
    </xf>
    <xf numFmtId="0" fontId="52" fillId="15" borderId="39" xfId="0" applyFont="1" applyFill="1" applyBorder="1" applyAlignment="1">
      <alignment horizontal="center" vertical="center" wrapText="1"/>
    </xf>
    <xf numFmtId="0" fontId="33" fillId="15" borderId="40" xfId="0" applyFont="1" applyFill="1" applyBorder="1" applyAlignment="1">
      <alignment horizontal="center" vertical="center" wrapText="1"/>
    </xf>
    <xf numFmtId="0" fontId="33" fillId="15" borderId="53" xfId="0" applyFont="1" applyFill="1" applyBorder="1" applyAlignment="1">
      <alignment horizontal="center" vertical="center" wrapText="1"/>
    </xf>
    <xf numFmtId="0" fontId="33" fillId="15" borderId="39" xfId="0" applyFont="1" applyFill="1" applyBorder="1" applyAlignment="1">
      <alignment horizontal="center" vertical="center" wrapText="1"/>
    </xf>
    <xf numFmtId="0" fontId="70" fillId="4" borderId="62" xfId="0" applyFont="1" applyFill="1" applyBorder="1" applyAlignment="1">
      <alignment horizontal="left" vertical="center" wrapText="1"/>
    </xf>
    <xf numFmtId="0" fontId="70" fillId="4" borderId="43" xfId="0" applyFont="1" applyFill="1" applyBorder="1" applyAlignment="1">
      <alignment vertical="center" wrapText="1"/>
    </xf>
    <xf numFmtId="0" fontId="70" fillId="4" borderId="43" xfId="0" applyFont="1" applyFill="1" applyBorder="1" applyAlignment="1">
      <alignment horizontal="center" vertical="center" wrapText="1"/>
    </xf>
    <xf numFmtId="0" fontId="70" fillId="4" borderId="17" xfId="0" applyFont="1" applyFill="1" applyBorder="1" applyAlignment="1">
      <alignment horizontal="right" vertical="center" wrapText="1"/>
    </xf>
    <xf numFmtId="0" fontId="31" fillId="0" borderId="64" xfId="0" applyFont="1" applyBorder="1" applyAlignment="1">
      <alignment vertical="center" wrapText="1"/>
    </xf>
    <xf numFmtId="0" fontId="34" fillId="37" borderId="39" xfId="0" applyFont="1" applyFill="1" applyBorder="1" applyAlignment="1">
      <alignment horizontal="center" vertical="center"/>
    </xf>
    <xf numFmtId="0" fontId="34" fillId="37" borderId="19" xfId="0" applyFont="1" applyFill="1" applyBorder="1" applyAlignment="1">
      <alignment horizontal="center" vertical="center"/>
    </xf>
    <xf numFmtId="0" fontId="34" fillId="37" borderId="92" xfId="0" applyFont="1" applyFill="1" applyBorder="1" applyAlignment="1">
      <alignment horizontal="center" vertical="center"/>
    </xf>
    <xf numFmtId="0" fontId="171" fillId="24" borderId="21" xfId="0" applyFont="1" applyFill="1" applyBorder="1" applyAlignment="1">
      <alignment horizontal="center" vertical="center" wrapText="1"/>
    </xf>
    <xf numFmtId="9" fontId="35" fillId="18" borderId="39" xfId="0" applyNumberFormat="1" applyFont="1" applyFill="1" applyBorder="1" applyAlignment="1">
      <alignment horizontal="center" vertical="center" wrapText="1"/>
    </xf>
    <xf numFmtId="0" fontId="0" fillId="3" borderId="45" xfId="0" applyFill="1" applyBorder="1" applyAlignment="1">
      <alignment horizontal="center" vertical="center"/>
    </xf>
    <xf numFmtId="0" fontId="86" fillId="3" borderId="45" xfId="0" applyFont="1" applyFill="1" applyBorder="1" applyAlignment="1">
      <alignment horizontal="right" vertical="center"/>
    </xf>
    <xf numFmtId="0" fontId="86" fillId="3" borderId="45" xfId="0" applyFont="1" applyFill="1" applyBorder="1" applyAlignment="1">
      <alignment horizontal="left" vertical="center"/>
    </xf>
    <xf numFmtId="0" fontId="28" fillId="3" borderId="45" xfId="0" applyFont="1" applyFill="1" applyBorder="1" applyAlignment="1">
      <alignment horizontal="right" vertical="center" wrapText="1"/>
    </xf>
    <xf numFmtId="0" fontId="28" fillId="3" borderId="45" xfId="0" applyFont="1" applyFill="1" applyBorder="1" applyAlignment="1">
      <alignment vertical="center" wrapText="1"/>
    </xf>
    <xf numFmtId="0" fontId="169" fillId="3" borderId="45" xfId="0" applyFont="1" applyFill="1" applyBorder="1" applyAlignment="1">
      <alignment horizontal="center" vertical="center"/>
    </xf>
    <xf numFmtId="0" fontId="86" fillId="3" borderId="45" xfId="0" applyFont="1" applyFill="1" applyBorder="1" applyAlignment="1">
      <alignment horizontal="center" vertical="center"/>
    </xf>
    <xf numFmtId="0" fontId="28" fillId="3" borderId="45" xfId="0" applyFont="1" applyFill="1" applyBorder="1" applyAlignment="1">
      <alignment horizontal="center" vertical="center" wrapText="1"/>
    </xf>
    <xf numFmtId="0" fontId="52" fillId="15" borderId="18" xfId="0" applyFont="1" applyFill="1" applyBorder="1" applyAlignment="1">
      <alignment horizontal="center" vertical="top" wrapText="1"/>
    </xf>
    <xf numFmtId="0" fontId="52" fillId="15" borderId="45" xfId="0" applyFont="1" applyFill="1" applyBorder="1" applyAlignment="1">
      <alignment horizontal="center" vertical="center" wrapText="1"/>
    </xf>
    <xf numFmtId="0" fontId="52" fillId="15" borderId="27" xfId="0" applyFont="1" applyFill="1" applyBorder="1" applyAlignment="1">
      <alignment horizontal="center" vertical="center" wrapText="1"/>
    </xf>
    <xf numFmtId="0" fontId="0" fillId="3" borderId="18" xfId="0" applyFill="1" applyBorder="1" applyAlignment="1">
      <alignment vertical="center"/>
    </xf>
    <xf numFmtId="0" fontId="33" fillId="21" borderId="29" xfId="0" applyFont="1" applyFill="1" applyBorder="1" applyAlignment="1">
      <alignment horizontal="left" vertical="center"/>
    </xf>
    <xf numFmtId="0" fontId="33" fillId="21" borderId="43" xfId="0" applyFont="1" applyFill="1" applyBorder="1" applyAlignment="1">
      <alignment horizontal="center" vertical="center"/>
    </xf>
    <xf numFmtId="0" fontId="26" fillId="21" borderId="43" xfId="0" applyFont="1" applyFill="1" applyBorder="1"/>
    <xf numFmtId="0" fontId="26" fillId="21" borderId="43" xfId="0" applyFont="1" applyFill="1" applyBorder="1" applyAlignment="1">
      <alignment horizontal="center"/>
    </xf>
    <xf numFmtId="0" fontId="41" fillId="21" borderId="17" xfId="0" applyFont="1" applyFill="1" applyBorder="1" applyAlignment="1">
      <alignment horizontal="right"/>
    </xf>
    <xf numFmtId="0" fontId="41" fillId="21" borderId="43" xfId="0" applyFont="1" applyFill="1" applyBorder="1" applyAlignment="1">
      <alignment horizontal="left"/>
    </xf>
    <xf numFmtId="0" fontId="173" fillId="21" borderId="43" xfId="0" applyFont="1" applyFill="1" applyBorder="1" applyAlignment="1">
      <alignment horizontal="center"/>
    </xf>
    <xf numFmtId="0" fontId="41" fillId="21" borderId="43" xfId="0" applyFont="1" applyFill="1" applyBorder="1"/>
    <xf numFmtId="0" fontId="41" fillId="21" borderId="17" xfId="0" applyFont="1" applyFill="1" applyBorder="1" applyAlignment="1">
      <alignment horizontal="center"/>
    </xf>
    <xf numFmtId="0" fontId="41" fillId="21" borderId="43" xfId="0" applyFont="1" applyFill="1" applyBorder="1" applyAlignment="1">
      <alignment horizontal="center"/>
    </xf>
    <xf numFmtId="0" fontId="27" fillId="0" borderId="0" xfId="0" applyFont="1" applyAlignment="1">
      <alignment horizontal="left"/>
    </xf>
    <xf numFmtId="0" fontId="34" fillId="19" borderId="47" xfId="0" applyFont="1" applyFill="1" applyBorder="1" applyAlignment="1">
      <alignment horizontal="left" vertical="center"/>
    </xf>
    <xf numFmtId="0" fontId="34" fillId="19" borderId="19" xfId="0" applyFont="1" applyFill="1" applyBorder="1" applyAlignment="1">
      <alignment horizontal="left" vertical="center"/>
    </xf>
    <xf numFmtId="0" fontId="34" fillId="19" borderId="46" xfId="0" applyFont="1" applyFill="1" applyBorder="1" applyAlignment="1">
      <alignment horizontal="left" vertical="center"/>
    </xf>
    <xf numFmtId="0" fontId="31" fillId="24" borderId="10" xfId="0" applyFont="1" applyFill="1" applyBorder="1" applyAlignment="1">
      <alignment vertical="center"/>
    </xf>
    <xf numFmtId="0" fontId="31" fillId="24" borderId="11" xfId="0" applyFont="1" applyFill="1" applyBorder="1" applyAlignment="1">
      <alignment vertical="center"/>
    </xf>
    <xf numFmtId="0" fontId="31" fillId="24" borderId="5" xfId="0" applyFont="1" applyFill="1" applyBorder="1" applyAlignment="1">
      <alignment vertical="center"/>
    </xf>
    <xf numFmtId="0" fontId="34" fillId="19" borderId="4" xfId="0" applyFont="1" applyFill="1" applyBorder="1" applyAlignment="1">
      <alignment horizontal="center" vertical="center"/>
    </xf>
    <xf numFmtId="0" fontId="31" fillId="24" borderId="13" xfId="0" applyFont="1" applyFill="1" applyBorder="1" applyAlignment="1">
      <alignment vertical="center"/>
    </xf>
    <xf numFmtId="0" fontId="34" fillId="0" borderId="8" xfId="0" applyFont="1" applyBorder="1" applyAlignment="1">
      <alignment horizontal="center" vertical="center"/>
    </xf>
    <xf numFmtId="0" fontId="104" fillId="0" borderId="0" xfId="0" applyFont="1"/>
    <xf numFmtId="0" fontId="22" fillId="0" borderId="39" xfId="0" applyFont="1" applyBorder="1" applyAlignment="1">
      <alignment horizontal="center" vertical="center"/>
    </xf>
    <xf numFmtId="0" fontId="25" fillId="0" borderId="0" xfId="0" applyFont="1" applyAlignment="1">
      <alignment horizontal="right" vertical="center"/>
    </xf>
    <xf numFmtId="0" fontId="70" fillId="4" borderId="10" xfId="0" applyFont="1" applyFill="1" applyBorder="1" applyAlignment="1">
      <alignment horizontal="left" vertical="center" wrapText="1"/>
    </xf>
    <xf numFmtId="0" fontId="70" fillId="4" borderId="47" xfId="0" applyFont="1" applyFill="1" applyBorder="1" applyAlignment="1">
      <alignment vertical="center" wrapText="1"/>
    </xf>
    <xf numFmtId="0" fontId="70" fillId="4" borderId="46" xfId="0" applyFont="1" applyFill="1" applyBorder="1" applyAlignment="1">
      <alignment vertical="center" wrapText="1"/>
    </xf>
    <xf numFmtId="1" fontId="134" fillId="73" borderId="17" xfId="0" applyNumberFormat="1" applyFont="1" applyFill="1" applyBorder="1" applyAlignment="1">
      <alignment horizontal="center" vertical="center" wrapText="1"/>
    </xf>
    <xf numFmtId="1" fontId="134" fillId="73" borderId="92" xfId="0" applyNumberFormat="1" applyFont="1" applyFill="1" applyBorder="1" applyAlignment="1">
      <alignment horizontal="center" vertical="center" wrapText="1"/>
    </xf>
    <xf numFmtId="1" fontId="134" fillId="73" borderId="93" xfId="0" applyNumberFormat="1" applyFont="1" applyFill="1" applyBorder="1" applyAlignment="1">
      <alignment horizontal="center" vertical="center" wrapText="1"/>
    </xf>
    <xf numFmtId="1" fontId="134" fillId="73" borderId="21" xfId="0" applyNumberFormat="1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34" fillId="12" borderId="17" xfId="0" applyFont="1" applyFill="1" applyBorder="1" applyAlignment="1">
      <alignment horizontal="right" vertical="center"/>
    </xf>
    <xf numFmtId="0" fontId="34" fillId="12" borderId="17" xfId="0" applyFont="1" applyFill="1" applyBorder="1" applyAlignment="1">
      <alignment horizontal="left" vertical="center"/>
    </xf>
    <xf numFmtId="1" fontId="169" fillId="0" borderId="17" xfId="0" applyNumberFormat="1" applyFont="1" applyBorder="1" applyAlignment="1">
      <alignment horizontal="center" vertical="center" wrapText="1"/>
    </xf>
    <xf numFmtId="0" fontId="34" fillId="12" borderId="17" xfId="0" applyFont="1" applyFill="1" applyBorder="1" applyAlignment="1">
      <alignment horizontal="center" vertical="center"/>
    </xf>
    <xf numFmtId="1" fontId="149" fillId="41" borderId="21" xfId="0" applyNumberFormat="1" applyFont="1" applyFill="1" applyBorder="1" applyAlignment="1">
      <alignment horizontal="center" vertical="center" wrapText="1"/>
    </xf>
    <xf numFmtId="1" fontId="149" fillId="41" borderId="17" xfId="0" applyNumberFormat="1" applyFont="1" applyFill="1" applyBorder="1" applyAlignment="1">
      <alignment horizontal="center" vertical="center" wrapText="1"/>
    </xf>
    <xf numFmtId="1" fontId="0" fillId="41" borderId="59" xfId="0" applyNumberFormat="1" applyFill="1" applyBorder="1" applyAlignment="1">
      <alignment horizontal="center" vertical="center" wrapText="1"/>
    </xf>
    <xf numFmtId="0" fontId="0" fillId="34" borderId="21" xfId="0" applyFill="1" applyBorder="1" applyAlignment="1">
      <alignment horizontal="center" vertical="center" wrapText="1"/>
    </xf>
    <xf numFmtId="0" fontId="0" fillId="34" borderId="17" xfId="0" applyFill="1" applyBorder="1" applyAlignment="1">
      <alignment horizontal="center" vertical="center" wrapText="1"/>
    </xf>
    <xf numFmtId="9" fontId="0" fillId="34" borderId="34" xfId="1" applyFont="1" applyFill="1" applyBorder="1" applyAlignment="1" applyProtection="1">
      <alignment horizontal="center" vertical="center" wrapText="1"/>
    </xf>
    <xf numFmtId="9" fontId="0" fillId="34" borderId="29" xfId="1" applyFont="1" applyFill="1" applyBorder="1" applyAlignment="1" applyProtection="1">
      <alignment horizontal="center" vertical="center" wrapText="1"/>
    </xf>
    <xf numFmtId="0" fontId="82" fillId="12" borderId="17" xfId="0" applyFont="1" applyFill="1" applyBorder="1" applyAlignment="1">
      <alignment horizontal="right" vertical="center"/>
    </xf>
    <xf numFmtId="0" fontId="82" fillId="12" borderId="17" xfId="0" applyFont="1" applyFill="1" applyBorder="1" applyAlignment="1">
      <alignment horizontal="left" vertical="center"/>
    </xf>
    <xf numFmtId="0" fontId="82" fillId="12" borderId="17" xfId="0" applyFont="1" applyFill="1" applyBorder="1" applyAlignment="1">
      <alignment horizontal="center" vertical="center"/>
    </xf>
    <xf numFmtId="0" fontId="172" fillId="0" borderId="29" xfId="0" applyFont="1" applyBorder="1" applyAlignment="1">
      <alignment horizontal="center" vertical="center"/>
    </xf>
    <xf numFmtId="0" fontId="0" fillId="50" borderId="17" xfId="0" applyFill="1" applyBorder="1" applyAlignment="1">
      <alignment vertical="center" wrapText="1"/>
    </xf>
    <xf numFmtId="0" fontId="7" fillId="12" borderId="17" xfId="0" applyFont="1" applyFill="1" applyBorder="1" applyAlignment="1">
      <alignment horizontal="center" vertical="center"/>
    </xf>
    <xf numFmtId="0" fontId="31" fillId="3" borderId="43" xfId="0" applyFont="1" applyFill="1" applyBorder="1" applyAlignment="1">
      <alignment horizontal="center" vertical="center" wrapText="1"/>
    </xf>
    <xf numFmtId="9" fontId="6" fillId="3" borderId="59" xfId="1" applyFont="1" applyFill="1" applyBorder="1" applyAlignment="1" applyProtection="1">
      <alignment horizontal="center" vertical="center"/>
    </xf>
    <xf numFmtId="9" fontId="6" fillId="3" borderId="34" xfId="1" applyFont="1" applyFill="1" applyBorder="1" applyAlignment="1" applyProtection="1">
      <alignment horizontal="center" vertical="center"/>
    </xf>
    <xf numFmtId="0" fontId="6" fillId="3" borderId="21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9" fontId="6" fillId="3" borderId="29" xfId="1" applyFont="1" applyFill="1" applyBorder="1" applyAlignment="1" applyProtection="1">
      <alignment horizontal="center" vertical="center" wrapText="1"/>
    </xf>
    <xf numFmtId="0" fontId="25" fillId="10" borderId="17" xfId="0" applyFont="1" applyFill="1" applyBorder="1"/>
    <xf numFmtId="0" fontId="31" fillId="12" borderId="17" xfId="0" applyFont="1" applyFill="1" applyBorder="1" applyAlignment="1">
      <alignment horizontal="center" vertical="center"/>
    </xf>
    <xf numFmtId="0" fontId="149" fillId="4" borderId="21" xfId="0" applyFont="1" applyFill="1" applyBorder="1" applyAlignment="1">
      <alignment horizontal="center" vertical="center" wrapText="1"/>
    </xf>
    <xf numFmtId="9" fontId="0" fillId="4" borderId="17" xfId="0" applyNumberFormat="1" applyFill="1" applyBorder="1" applyAlignment="1">
      <alignment horizontal="center" vertical="center" wrapText="1"/>
    </xf>
    <xf numFmtId="0" fontId="149" fillId="4" borderId="17" xfId="0" applyFont="1" applyFill="1" applyBorder="1" applyAlignment="1">
      <alignment horizontal="center" vertical="center" wrapText="1"/>
    </xf>
    <xf numFmtId="9" fontId="0" fillId="4" borderId="34" xfId="0" applyNumberFormat="1" applyFill="1" applyBorder="1" applyAlignment="1">
      <alignment horizontal="center" vertical="center" wrapText="1"/>
    </xf>
    <xf numFmtId="9" fontId="19" fillId="4" borderId="59" xfId="1" applyFont="1" applyFill="1" applyBorder="1" applyAlignment="1" applyProtection="1">
      <alignment horizontal="center" vertical="center" wrapText="1"/>
    </xf>
    <xf numFmtId="0" fontId="35" fillId="27" borderId="34" xfId="0" applyFont="1" applyFill="1" applyBorder="1" applyAlignment="1">
      <alignment horizontal="center" vertical="center" wrapText="1"/>
    </xf>
    <xf numFmtId="0" fontId="35" fillId="27" borderId="62" xfId="0" applyFont="1" applyFill="1" applyBorder="1" applyAlignment="1">
      <alignment horizontal="center" vertical="center" wrapText="1"/>
    </xf>
    <xf numFmtId="9" fontId="0" fillId="34" borderId="43" xfId="1" applyFont="1" applyFill="1" applyBorder="1" applyAlignment="1" applyProtection="1">
      <alignment horizontal="center" vertical="center" wrapText="1"/>
    </xf>
    <xf numFmtId="0" fontId="149" fillId="3" borderId="21" xfId="0" applyFont="1" applyFill="1" applyBorder="1" applyAlignment="1">
      <alignment vertical="center"/>
    </xf>
    <xf numFmtId="0" fontId="6" fillId="3" borderId="17" xfId="0" applyFont="1" applyFill="1" applyBorder="1" applyAlignment="1">
      <alignment vertical="center"/>
    </xf>
    <xf numFmtId="0" fontId="149" fillId="3" borderId="17" xfId="0" applyFont="1" applyFill="1" applyBorder="1" applyAlignment="1">
      <alignment vertical="center"/>
    </xf>
    <xf numFmtId="0" fontId="6" fillId="3" borderId="34" xfId="0" applyFont="1" applyFill="1" applyBorder="1" applyAlignment="1">
      <alignment vertical="center"/>
    </xf>
    <xf numFmtId="9" fontId="20" fillId="3" borderId="59" xfId="1" applyFont="1" applyFill="1" applyBorder="1" applyAlignment="1" applyProtection="1">
      <alignment horizontal="center" vertical="center" wrapText="1"/>
    </xf>
    <xf numFmtId="9" fontId="6" fillId="3" borderId="43" xfId="1" applyFont="1" applyFill="1" applyBorder="1" applyAlignment="1" applyProtection="1">
      <alignment horizontal="center" vertical="center" wrapText="1"/>
    </xf>
    <xf numFmtId="0" fontId="13" fillId="0" borderId="92" xfId="0" applyFont="1" applyBorder="1" applyAlignment="1">
      <alignment horizontal="center" vertical="center" wrapText="1"/>
    </xf>
    <xf numFmtId="9" fontId="0" fillId="34" borderId="59" xfId="1" applyFont="1" applyFill="1" applyBorder="1" applyAlignment="1" applyProtection="1">
      <alignment horizontal="center" vertical="center" wrapText="1"/>
    </xf>
    <xf numFmtId="0" fontId="0" fillId="34" borderId="42" xfId="0" applyFill="1" applyBorder="1" applyAlignment="1">
      <alignment horizontal="center" vertical="center" wrapText="1"/>
    </xf>
    <xf numFmtId="0" fontId="7" fillId="12" borderId="17" xfId="0" applyFont="1" applyFill="1" applyBorder="1" applyAlignment="1">
      <alignment horizontal="right" vertical="center" wrapText="1"/>
    </xf>
    <xf numFmtId="0" fontId="7" fillId="12" borderId="17" xfId="0" applyFont="1" applyFill="1" applyBorder="1" applyAlignment="1">
      <alignment horizontal="left" vertical="center" wrapText="1"/>
    </xf>
    <xf numFmtId="0" fontId="7" fillId="12" borderId="17" xfId="0" applyFont="1" applyFill="1" applyBorder="1" applyAlignment="1">
      <alignment horizontal="center" vertical="center" wrapText="1"/>
    </xf>
    <xf numFmtId="0" fontId="6" fillId="3" borderId="42" xfId="0" applyFont="1" applyFill="1" applyBorder="1" applyAlignment="1">
      <alignment horizontal="center" vertical="center" wrapText="1"/>
    </xf>
    <xf numFmtId="9" fontId="0" fillId="4" borderId="17" xfId="1" applyFont="1" applyFill="1" applyBorder="1" applyAlignment="1" applyProtection="1">
      <alignment horizontal="center" vertical="center" wrapText="1"/>
    </xf>
    <xf numFmtId="0" fontId="149" fillId="3" borderId="42" xfId="0" applyFont="1" applyFill="1" applyBorder="1" applyAlignment="1">
      <alignment vertical="center"/>
    </xf>
    <xf numFmtId="0" fontId="149" fillId="4" borderId="42" xfId="0" applyFont="1" applyFill="1" applyBorder="1" applyAlignment="1">
      <alignment vertical="center" wrapText="1"/>
    </xf>
    <xf numFmtId="0" fontId="82" fillId="4" borderId="23" xfId="0" applyFont="1" applyFill="1" applyBorder="1" applyAlignment="1">
      <alignment vertical="center" wrapText="1"/>
    </xf>
    <xf numFmtId="0" fontId="82" fillId="4" borderId="25" xfId="0" applyFont="1" applyFill="1" applyBorder="1" applyAlignment="1">
      <alignment vertical="center" wrapText="1"/>
    </xf>
    <xf numFmtId="0" fontId="82" fillId="4" borderId="28" xfId="0" applyFont="1" applyFill="1" applyBorder="1" applyAlignment="1">
      <alignment vertical="center" wrapText="1"/>
    </xf>
    <xf numFmtId="1" fontId="134" fillId="0" borderId="17" xfId="0" applyNumberFormat="1" applyFont="1" applyBorder="1" applyAlignment="1">
      <alignment horizontal="center" vertical="center" wrapText="1"/>
    </xf>
    <xf numFmtId="0" fontId="19" fillId="6" borderId="17" xfId="0" applyFont="1" applyFill="1" applyBorder="1" applyAlignment="1">
      <alignment horizontal="center" vertical="center" wrapText="1"/>
    </xf>
    <xf numFmtId="0" fontId="171" fillId="6" borderId="17" xfId="0" applyFont="1" applyFill="1" applyBorder="1" applyAlignment="1">
      <alignment horizontal="center" vertical="center" wrapText="1"/>
    </xf>
    <xf numFmtId="0" fontId="31" fillId="12" borderId="17" xfId="0" applyFont="1" applyFill="1" applyBorder="1" applyAlignment="1">
      <alignment horizontal="center" vertical="center" wrapText="1"/>
    </xf>
    <xf numFmtId="0" fontId="171" fillId="6" borderId="29" xfId="0" applyFont="1" applyFill="1" applyBorder="1" applyAlignment="1">
      <alignment horizontal="center" vertical="center" wrapText="1"/>
    </xf>
    <xf numFmtId="0" fontId="149" fillId="4" borderId="21" xfId="0" applyFont="1" applyFill="1" applyBorder="1" applyAlignment="1">
      <alignment horizontal="center" vertical="center"/>
    </xf>
    <xf numFmtId="0" fontId="35" fillId="27" borderId="29" xfId="0" applyFont="1" applyFill="1" applyBorder="1" applyAlignment="1">
      <alignment horizontal="center" vertical="center" wrapText="1"/>
    </xf>
    <xf numFmtId="1" fontId="166" fillId="49" borderId="17" xfId="0" applyNumberFormat="1" applyFont="1" applyFill="1" applyBorder="1" applyAlignment="1">
      <alignment horizontal="left" vertical="center" wrapText="1"/>
    </xf>
    <xf numFmtId="9" fontId="0" fillId="34" borderId="34" xfId="1" applyFont="1" applyFill="1" applyBorder="1" applyAlignment="1" applyProtection="1">
      <alignment horizontal="center" vertical="center"/>
    </xf>
    <xf numFmtId="0" fontId="8" fillId="3" borderId="18" xfId="0" applyFont="1" applyFill="1" applyBorder="1" applyAlignment="1">
      <alignment horizontal="left" vertical="center" wrapText="1"/>
    </xf>
    <xf numFmtId="1" fontId="6" fillId="3" borderId="18" xfId="0" applyNumberFormat="1" applyFont="1" applyFill="1" applyBorder="1" applyAlignment="1">
      <alignment horizontal="center" vertical="center"/>
    </xf>
    <xf numFmtId="1" fontId="6" fillId="3" borderId="44" xfId="0" applyNumberFormat="1" applyFont="1" applyFill="1" applyBorder="1" applyAlignment="1">
      <alignment horizontal="center" vertical="center"/>
    </xf>
    <xf numFmtId="1" fontId="6" fillId="3" borderId="20" xfId="0" applyNumberFormat="1" applyFont="1" applyFill="1" applyBorder="1" applyAlignment="1">
      <alignment horizontal="center" vertical="center"/>
    </xf>
    <xf numFmtId="0" fontId="31" fillId="3" borderId="45" xfId="0" applyFont="1" applyFill="1" applyBorder="1" applyAlignment="1">
      <alignment horizontal="right" vertical="center"/>
    </xf>
    <xf numFmtId="0" fontId="31" fillId="3" borderId="45" xfId="0" applyFont="1" applyFill="1" applyBorder="1" applyAlignment="1">
      <alignment horizontal="left" vertical="center"/>
    </xf>
    <xf numFmtId="0" fontId="19" fillId="3" borderId="45" xfId="0" applyFont="1" applyFill="1" applyBorder="1" applyAlignment="1">
      <alignment horizontal="right" vertical="center" wrapText="1"/>
    </xf>
    <xf numFmtId="0" fontId="19" fillId="3" borderId="45" xfId="0" applyFont="1" applyFill="1" applyBorder="1" applyAlignment="1">
      <alignment horizontal="left" vertical="center" wrapText="1"/>
    </xf>
    <xf numFmtId="0" fontId="19" fillId="3" borderId="45" xfId="0" applyFont="1" applyFill="1" applyBorder="1" applyAlignment="1">
      <alignment horizontal="center" vertical="center" wrapText="1"/>
    </xf>
    <xf numFmtId="0" fontId="6" fillId="3" borderId="27" xfId="0" applyFont="1" applyFill="1" applyBorder="1"/>
    <xf numFmtId="0" fontId="6" fillId="3" borderId="18" xfId="0" applyFont="1" applyFill="1" applyBorder="1"/>
    <xf numFmtId="0" fontId="149" fillId="3" borderId="18" xfId="0" applyFont="1" applyFill="1" applyBorder="1"/>
    <xf numFmtId="0" fontId="6" fillId="3" borderId="32" xfId="0" applyFont="1" applyFill="1" applyBorder="1"/>
    <xf numFmtId="9" fontId="20" fillId="3" borderId="20" xfId="1" applyFont="1" applyFill="1" applyBorder="1" applyAlignment="1" applyProtection="1">
      <alignment horizontal="center" vertical="center" wrapText="1"/>
    </xf>
    <xf numFmtId="0" fontId="6" fillId="3" borderId="20" xfId="0" applyFont="1" applyFill="1" applyBorder="1" applyAlignment="1">
      <alignment horizontal="center"/>
    </xf>
    <xf numFmtId="0" fontId="6" fillId="3" borderId="18" xfId="0" applyFont="1" applyFill="1" applyBorder="1" applyAlignment="1">
      <alignment horizontal="center"/>
    </xf>
    <xf numFmtId="9" fontId="6" fillId="3" borderId="32" xfId="1" applyFont="1" applyFill="1" applyBorder="1" applyAlignment="1" applyProtection="1">
      <alignment horizontal="center"/>
    </xf>
    <xf numFmtId="9" fontId="6" fillId="3" borderId="44" xfId="1" applyFont="1" applyFill="1" applyBorder="1" applyAlignment="1" applyProtection="1">
      <alignment horizontal="center"/>
    </xf>
    <xf numFmtId="0" fontId="0" fillId="10" borderId="18" xfId="0" applyFill="1" applyBorder="1"/>
    <xf numFmtId="0" fontId="25" fillId="10" borderId="18" xfId="0" applyFont="1" applyFill="1" applyBorder="1"/>
    <xf numFmtId="0" fontId="6" fillId="5" borderId="29" xfId="0" applyFont="1" applyFill="1" applyBorder="1" applyAlignment="1">
      <alignment horizontal="left" vertical="center"/>
    </xf>
    <xf numFmtId="0" fontId="20" fillId="5" borderId="43" xfId="0" applyFont="1" applyFill="1" applyBorder="1"/>
    <xf numFmtId="0" fontId="20" fillId="5" borderId="43" xfId="0" applyFont="1" applyFill="1" applyBorder="1" applyAlignment="1">
      <alignment horizontal="center"/>
    </xf>
    <xf numFmtId="0" fontId="20" fillId="5" borderId="43" xfId="0" applyFont="1" applyFill="1" applyBorder="1" applyAlignment="1">
      <alignment horizontal="right"/>
    </xf>
    <xf numFmtId="0" fontId="20" fillId="5" borderId="43" xfId="0" applyFont="1" applyFill="1" applyBorder="1" applyAlignment="1">
      <alignment horizontal="left"/>
    </xf>
    <xf numFmtId="0" fontId="20" fillId="5" borderId="43" xfId="0" applyFont="1" applyFill="1" applyBorder="1" applyAlignment="1">
      <alignment horizontal="right" vertical="center"/>
    </xf>
    <xf numFmtId="0" fontId="20" fillId="5" borderId="43" xfId="0" applyFont="1" applyFill="1" applyBorder="1" applyAlignment="1">
      <alignment horizontal="left" vertical="center"/>
    </xf>
    <xf numFmtId="9" fontId="20" fillId="5" borderId="43" xfId="1" applyFont="1" applyFill="1" applyBorder="1" applyProtection="1"/>
    <xf numFmtId="9" fontId="20" fillId="5" borderId="43" xfId="1" applyFont="1" applyFill="1" applyBorder="1" applyAlignment="1" applyProtection="1">
      <alignment horizontal="center"/>
    </xf>
    <xf numFmtId="0" fontId="0" fillId="5" borderId="43" xfId="0" applyFill="1" applyBorder="1"/>
    <xf numFmtId="0" fontId="25" fillId="5" borderId="21" xfId="0" applyFont="1" applyFill="1" applyBorder="1"/>
    <xf numFmtId="0" fontId="17" fillId="0" borderId="0" xfId="0" applyFont="1" applyAlignment="1">
      <alignment horizontal="right"/>
    </xf>
    <xf numFmtId="0" fontId="17" fillId="0" borderId="0" xfId="0" applyFont="1" applyAlignment="1">
      <alignment horizontal="left"/>
    </xf>
    <xf numFmtId="0" fontId="17" fillId="0" borderId="0" xfId="0" applyFont="1" applyAlignment="1">
      <alignment horizontal="right" vertical="center"/>
    </xf>
    <xf numFmtId="0" fontId="17" fillId="0" borderId="0" xfId="0" applyFont="1" applyAlignment="1">
      <alignment horizontal="left" vertical="center"/>
    </xf>
    <xf numFmtId="9" fontId="17" fillId="0" borderId="0" xfId="1" applyFont="1" applyProtection="1"/>
    <xf numFmtId="0" fontId="17" fillId="0" borderId="0" xfId="0" applyFont="1" applyAlignment="1">
      <alignment horizontal="center"/>
    </xf>
    <xf numFmtId="9" fontId="17" fillId="0" borderId="0" xfId="1" applyFont="1" applyAlignment="1" applyProtection="1">
      <alignment horizontal="center"/>
    </xf>
    <xf numFmtId="0" fontId="56" fillId="0" borderId="0" xfId="2" applyAlignment="1">
      <alignment horizontal="center"/>
    </xf>
    <xf numFmtId="0" fontId="56" fillId="0" borderId="0" xfId="2" applyAlignment="1">
      <alignment horizontal="right"/>
    </xf>
    <xf numFmtId="0" fontId="56" fillId="0" borderId="0" xfId="2" applyAlignment="1">
      <alignment horizontal="left"/>
    </xf>
    <xf numFmtId="0" fontId="16" fillId="7" borderId="9" xfId="0" applyFont="1" applyFill="1" applyBorder="1" applyAlignment="1">
      <alignment horizontal="left"/>
    </xf>
    <xf numFmtId="0" fontId="16" fillId="7" borderId="14" xfId="0" applyFont="1" applyFill="1" applyBorder="1" applyAlignment="1">
      <alignment horizontal="left"/>
    </xf>
    <xf numFmtId="0" fontId="16" fillId="7" borderId="13" xfId="0" applyFont="1" applyFill="1" applyBorder="1" applyAlignment="1">
      <alignment horizontal="left"/>
    </xf>
    <xf numFmtId="1" fontId="16" fillId="4" borderId="47" xfId="0" applyNumberFormat="1" applyFont="1" applyFill="1" applyBorder="1" applyAlignment="1">
      <alignment horizontal="center" vertical="center"/>
    </xf>
    <xf numFmtId="1" fontId="16" fillId="4" borderId="19" xfId="0" applyNumberFormat="1" applyFont="1" applyFill="1" applyBorder="1" applyAlignment="1">
      <alignment horizontal="center" vertical="center"/>
    </xf>
    <xf numFmtId="9" fontId="16" fillId="4" borderId="46" xfId="1" applyFont="1" applyFill="1" applyBorder="1" applyAlignment="1" applyProtection="1">
      <alignment horizontal="center" vertical="center"/>
    </xf>
    <xf numFmtId="1" fontId="16" fillId="6" borderId="1" xfId="0" applyNumberFormat="1" applyFont="1" applyFill="1" applyBorder="1" applyAlignment="1">
      <alignment horizontal="left" vertical="center"/>
    </xf>
    <xf numFmtId="1" fontId="16" fillId="6" borderId="3" xfId="0" applyNumberFormat="1" applyFont="1" applyFill="1" applyBorder="1" applyAlignment="1">
      <alignment horizontal="left" vertical="center"/>
    </xf>
    <xf numFmtId="1" fontId="16" fillId="6" borderId="2" xfId="0" applyNumberFormat="1" applyFont="1" applyFill="1" applyBorder="1" applyAlignment="1">
      <alignment horizontal="left" vertical="center"/>
    </xf>
    <xf numFmtId="1" fontId="16" fillId="0" borderId="31" xfId="0" applyNumberFormat="1" applyFont="1" applyBorder="1" applyAlignment="1">
      <alignment horizontal="center" vertical="center"/>
    </xf>
    <xf numFmtId="1" fontId="16" fillId="0" borderId="24" xfId="0" applyNumberFormat="1" applyFont="1" applyBorder="1" applyAlignment="1">
      <alignment horizontal="center" vertical="center"/>
    </xf>
    <xf numFmtId="1" fontId="16" fillId="0" borderId="33" xfId="1" applyNumberFormat="1" applyFont="1" applyBorder="1" applyAlignment="1" applyProtection="1">
      <alignment horizontal="center" vertical="center"/>
    </xf>
    <xf numFmtId="1" fontId="16" fillId="4" borderId="70" xfId="0" applyNumberFormat="1" applyFont="1" applyFill="1" applyBorder="1" applyAlignment="1">
      <alignment horizontal="center" vertical="center"/>
    </xf>
    <xf numFmtId="1" fontId="16" fillId="0" borderId="88" xfId="0" applyNumberFormat="1" applyFont="1" applyBorder="1" applyAlignment="1">
      <alignment horizontal="center" vertical="center"/>
    </xf>
    <xf numFmtId="0" fontId="2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76" fillId="2" borderId="0" xfId="0" applyFont="1" applyFill="1" applyAlignment="1">
      <alignment horizontal="right" vertical="center" wrapText="1"/>
    </xf>
    <xf numFmtId="0" fontId="76" fillId="2" borderId="0" xfId="0" applyFont="1" applyFill="1" applyAlignment="1">
      <alignment vertical="center" wrapText="1"/>
    </xf>
    <xf numFmtId="0" fontId="70" fillId="4" borderId="38" xfId="0" applyFont="1" applyFill="1" applyBorder="1" applyAlignment="1">
      <alignment horizontal="left" vertical="center" wrapText="1"/>
    </xf>
    <xf numFmtId="0" fontId="80" fillId="4" borderId="41" xfId="0" applyFont="1" applyFill="1" applyBorder="1" applyAlignment="1">
      <alignment vertical="center" wrapText="1"/>
    </xf>
    <xf numFmtId="0" fontId="80" fillId="4" borderId="40" xfId="0" applyFont="1" applyFill="1" applyBorder="1" applyAlignment="1">
      <alignment vertical="center" wrapText="1"/>
    </xf>
    <xf numFmtId="0" fontId="80" fillId="4" borderId="79" xfId="0" applyFont="1" applyFill="1" applyBorder="1" applyAlignment="1">
      <alignment vertical="center" wrapText="1"/>
    </xf>
    <xf numFmtId="1" fontId="43" fillId="6" borderId="17" xfId="0" applyNumberFormat="1" applyFont="1" applyFill="1" applyBorder="1" applyAlignment="1">
      <alignment horizontal="center" vertical="center"/>
    </xf>
    <xf numFmtId="1" fontId="163" fillId="8" borderId="43" xfId="0" applyNumberFormat="1" applyFont="1" applyFill="1" applyBorder="1" applyAlignment="1">
      <alignment horizontal="center" vertical="center"/>
    </xf>
    <xf numFmtId="1" fontId="43" fillId="11" borderId="92" xfId="0" applyNumberFormat="1" applyFont="1" applyFill="1" applyBorder="1" applyAlignment="1">
      <alignment horizontal="center" vertical="center"/>
    </xf>
    <xf numFmtId="1" fontId="43" fillId="11" borderId="17" xfId="0" applyNumberFormat="1" applyFont="1" applyFill="1" applyBorder="1" applyAlignment="1">
      <alignment horizontal="center" vertical="center"/>
    </xf>
    <xf numFmtId="1" fontId="19" fillId="11" borderId="93" xfId="0" applyNumberFormat="1" applyFont="1" applyFill="1" applyBorder="1" applyAlignment="1">
      <alignment horizontal="center" vertical="center"/>
    </xf>
    <xf numFmtId="1" fontId="43" fillId="11" borderId="21" xfId="0" applyNumberFormat="1" applyFont="1" applyFill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34" fillId="26" borderId="19" xfId="0" applyFont="1" applyFill="1" applyBorder="1" applyAlignment="1">
      <alignment horizontal="right" vertical="center"/>
    </xf>
    <xf numFmtId="0" fontId="34" fillId="26" borderId="53" xfId="0" applyFont="1" applyFill="1" applyBorder="1" applyAlignment="1">
      <alignment vertical="center"/>
    </xf>
    <xf numFmtId="0" fontId="171" fillId="6" borderId="53" xfId="0" applyFont="1" applyFill="1" applyBorder="1" applyAlignment="1">
      <alignment horizontal="center" vertical="center"/>
    </xf>
    <xf numFmtId="0" fontId="171" fillId="6" borderId="43" xfId="0" applyFont="1" applyFill="1" applyBorder="1" applyAlignment="1">
      <alignment horizontal="center" vertical="center"/>
    </xf>
    <xf numFmtId="0" fontId="149" fillId="32" borderId="21" xfId="0" applyFont="1" applyFill="1" applyBorder="1" applyAlignment="1">
      <alignment horizontal="center" vertical="center"/>
    </xf>
    <xf numFmtId="9" fontId="7" fillId="32" borderId="87" xfId="0" applyNumberFormat="1" applyFont="1" applyFill="1" applyBorder="1" applyAlignment="1">
      <alignment horizontal="center" vertical="center"/>
    </xf>
    <xf numFmtId="0" fontId="7" fillId="27" borderId="47" xfId="0" applyFont="1" applyFill="1" applyBorder="1" applyAlignment="1">
      <alignment horizontal="center" vertical="center"/>
    </xf>
    <xf numFmtId="0" fontId="7" fillId="27" borderId="19" xfId="0" applyFont="1" applyFill="1" applyBorder="1" applyAlignment="1">
      <alignment horizontal="center" vertical="center"/>
    </xf>
    <xf numFmtId="0" fontId="7" fillId="27" borderId="46" xfId="0" applyFont="1" applyFill="1" applyBorder="1" applyAlignment="1">
      <alignment horizontal="center" vertical="center"/>
    </xf>
    <xf numFmtId="0" fontId="1" fillId="27" borderId="19" xfId="0" applyFont="1" applyFill="1" applyBorder="1" applyAlignment="1">
      <alignment horizontal="center" vertical="center"/>
    </xf>
    <xf numFmtId="0" fontId="1" fillId="27" borderId="38" xfId="0" applyFont="1" applyFill="1" applyBorder="1" applyAlignment="1">
      <alignment horizontal="center" vertical="center"/>
    </xf>
    <xf numFmtId="1" fontId="43" fillId="11" borderId="43" xfId="0" applyNumberFormat="1" applyFont="1" applyFill="1" applyBorder="1" applyAlignment="1">
      <alignment horizontal="center" vertical="center"/>
    </xf>
    <xf numFmtId="0" fontId="34" fillId="26" borderId="21" xfId="0" applyFont="1" applyFill="1" applyBorder="1" applyAlignment="1">
      <alignment vertical="center"/>
    </xf>
    <xf numFmtId="0" fontId="171" fillId="6" borderId="21" xfId="0" applyFont="1" applyFill="1" applyBorder="1" applyAlignment="1">
      <alignment horizontal="center" vertical="center"/>
    </xf>
    <xf numFmtId="0" fontId="149" fillId="32" borderId="21" xfId="0" applyFont="1" applyFill="1" applyBorder="1" applyAlignment="1">
      <alignment horizontal="center" vertical="center" wrapText="1"/>
    </xf>
    <xf numFmtId="9" fontId="0" fillId="32" borderId="17" xfId="0" applyNumberFormat="1" applyFill="1" applyBorder="1" applyAlignment="1">
      <alignment horizontal="center" vertical="center" wrapText="1"/>
    </xf>
    <xf numFmtId="0" fontId="7" fillId="27" borderId="42" xfId="0" applyFont="1" applyFill="1" applyBorder="1" applyAlignment="1">
      <alignment horizontal="center" vertical="center"/>
    </xf>
    <xf numFmtId="0" fontId="7" fillId="27" borderId="17" xfId="0" applyFont="1" applyFill="1" applyBorder="1" applyAlignment="1">
      <alignment horizontal="center" vertical="center"/>
    </xf>
    <xf numFmtId="0" fontId="7" fillId="27" borderId="34" xfId="0" applyFont="1" applyFill="1" applyBorder="1" applyAlignment="1">
      <alignment horizontal="center" vertical="center"/>
    </xf>
    <xf numFmtId="0" fontId="1" fillId="27" borderId="17" xfId="0" applyFont="1" applyFill="1" applyBorder="1" applyAlignment="1">
      <alignment horizontal="center" vertical="center"/>
    </xf>
    <xf numFmtId="0" fontId="1" fillId="27" borderId="29" xfId="0" applyFont="1" applyFill="1" applyBorder="1" applyAlignment="1">
      <alignment horizontal="center" vertical="center"/>
    </xf>
    <xf numFmtId="1" fontId="43" fillId="0" borderId="17" xfId="0" applyNumberFormat="1" applyFont="1" applyBorder="1" applyAlignment="1">
      <alignment horizontal="center" vertical="center"/>
    </xf>
    <xf numFmtId="1" fontId="43" fillId="4" borderId="21" xfId="0" applyNumberFormat="1" applyFont="1" applyFill="1" applyBorder="1" applyAlignment="1">
      <alignment horizontal="center" vertical="center"/>
    </xf>
    <xf numFmtId="0" fontId="34" fillId="26" borderId="17" xfId="0" applyFont="1" applyFill="1" applyBorder="1" applyAlignment="1">
      <alignment vertical="center"/>
    </xf>
    <xf numFmtId="0" fontId="171" fillId="6" borderId="29" xfId="0" applyFont="1" applyFill="1" applyBorder="1" applyAlignment="1">
      <alignment horizontal="center" vertical="center"/>
    </xf>
    <xf numFmtId="1" fontId="117" fillId="3" borderId="17" xfId="0" applyNumberFormat="1" applyFont="1" applyFill="1" applyBorder="1" applyAlignment="1">
      <alignment horizontal="center" vertical="center" wrapText="1"/>
    </xf>
    <xf numFmtId="1" fontId="117" fillId="3" borderId="29" xfId="0" applyNumberFormat="1" applyFont="1" applyFill="1" applyBorder="1" applyAlignment="1">
      <alignment horizontal="center" vertical="center" wrapText="1"/>
    </xf>
    <xf numFmtId="1" fontId="117" fillId="3" borderId="92" xfId="0" applyNumberFormat="1" applyFont="1" applyFill="1" applyBorder="1" applyAlignment="1">
      <alignment horizontal="center" vertical="center" wrapText="1"/>
    </xf>
    <xf numFmtId="1" fontId="117" fillId="3" borderId="93" xfId="0" applyNumberFormat="1" applyFont="1" applyFill="1" applyBorder="1" applyAlignment="1">
      <alignment horizontal="center" vertical="center" wrapText="1"/>
    </xf>
    <xf numFmtId="1" fontId="117" fillId="3" borderId="21" xfId="0" applyNumberFormat="1" applyFont="1" applyFill="1" applyBorder="1" applyAlignment="1">
      <alignment horizontal="center" vertical="center" wrapText="1"/>
    </xf>
    <xf numFmtId="0" fontId="20" fillId="3" borderId="17" xfId="0" applyFont="1" applyFill="1" applyBorder="1" applyAlignment="1">
      <alignment horizontal="center" vertical="center"/>
    </xf>
    <xf numFmtId="0" fontId="20" fillId="3" borderId="34" xfId="0" applyFont="1" applyFill="1" applyBorder="1" applyAlignment="1">
      <alignment horizontal="center" vertical="center"/>
    </xf>
    <xf numFmtId="9" fontId="6" fillId="3" borderId="87" xfId="0" applyNumberFormat="1" applyFont="1" applyFill="1" applyBorder="1" applyAlignment="1">
      <alignment horizontal="center" vertical="center"/>
    </xf>
    <xf numFmtId="2" fontId="6" fillId="3" borderId="42" xfId="0" applyNumberFormat="1" applyFont="1" applyFill="1" applyBorder="1" applyAlignment="1">
      <alignment horizontal="center" vertical="center"/>
    </xf>
    <xf numFmtId="2" fontId="6" fillId="3" borderId="17" xfId="0" applyNumberFormat="1" applyFont="1" applyFill="1" applyBorder="1" applyAlignment="1">
      <alignment horizontal="center" vertical="center"/>
    </xf>
    <xf numFmtId="2" fontId="6" fillId="3" borderId="34" xfId="0" applyNumberFormat="1" applyFont="1" applyFill="1" applyBorder="1" applyAlignment="1">
      <alignment horizontal="center" vertical="center"/>
    </xf>
    <xf numFmtId="1" fontId="19" fillId="11" borderId="93" xfId="0" applyNumberFormat="1" applyFont="1" applyFill="1" applyBorder="1" applyAlignment="1">
      <alignment vertical="center"/>
    </xf>
    <xf numFmtId="2" fontId="31" fillId="27" borderId="42" xfId="0" applyNumberFormat="1" applyFont="1" applyFill="1" applyBorder="1" applyAlignment="1">
      <alignment horizontal="center" vertical="center"/>
    </xf>
    <xf numFmtId="2" fontId="7" fillId="27" borderId="17" xfId="0" applyNumberFormat="1" applyFont="1" applyFill="1" applyBorder="1" applyAlignment="1">
      <alignment horizontal="center" vertical="center"/>
    </xf>
    <xf numFmtId="2" fontId="7" fillId="27" borderId="34" xfId="0" applyNumberFormat="1" applyFont="1" applyFill="1" applyBorder="1" applyAlignment="1">
      <alignment horizontal="center" vertical="center"/>
    </xf>
    <xf numFmtId="2" fontId="7" fillId="27" borderId="42" xfId="0" applyNumberFormat="1" applyFont="1" applyFill="1" applyBorder="1" applyAlignment="1">
      <alignment horizontal="center" vertical="center"/>
    </xf>
    <xf numFmtId="2" fontId="1" fillId="27" borderId="17" xfId="0" applyNumberFormat="1" applyFont="1" applyFill="1" applyBorder="1" applyAlignment="1">
      <alignment horizontal="center" vertical="center"/>
    </xf>
    <xf numFmtId="2" fontId="1" fillId="27" borderId="29" xfId="0" applyNumberFormat="1" applyFont="1" applyFill="1" applyBorder="1" applyAlignment="1">
      <alignment horizontal="center" vertical="center"/>
    </xf>
    <xf numFmtId="1" fontId="43" fillId="11" borderId="92" xfId="0" applyNumberFormat="1" applyFont="1" applyFill="1" applyBorder="1" applyAlignment="1">
      <alignment vertical="center"/>
    </xf>
    <xf numFmtId="1" fontId="43" fillId="11" borderId="17" xfId="0" applyNumberFormat="1" applyFont="1" applyFill="1" applyBorder="1" applyAlignment="1">
      <alignment vertical="center"/>
    </xf>
    <xf numFmtId="1" fontId="43" fillId="11" borderId="29" xfId="0" applyNumberFormat="1" applyFont="1" applyFill="1" applyBorder="1" applyAlignment="1">
      <alignment vertical="center"/>
    </xf>
    <xf numFmtId="1" fontId="43" fillId="4" borderId="43" xfId="0" applyNumberFormat="1" applyFont="1" applyFill="1" applyBorder="1" applyAlignment="1">
      <alignment horizontal="center" vertical="center"/>
    </xf>
    <xf numFmtId="0" fontId="149" fillId="32" borderId="17" xfId="0" applyFont="1" applyFill="1" applyBorder="1" applyAlignment="1">
      <alignment horizontal="center" vertical="center" wrapText="1"/>
    </xf>
    <xf numFmtId="9" fontId="0" fillId="32" borderId="34" xfId="0" applyNumberFormat="1" applyFill="1" applyBorder="1" applyAlignment="1">
      <alignment horizontal="center" vertical="center" wrapText="1"/>
    </xf>
    <xf numFmtId="1" fontId="19" fillId="11" borderId="93" xfId="0" applyNumberFormat="1" applyFont="1" applyFill="1" applyBorder="1" applyAlignment="1">
      <alignment horizontal="left" vertical="center"/>
    </xf>
    <xf numFmtId="0" fontId="171" fillId="6" borderId="46" xfId="0" applyFont="1" applyFill="1" applyBorder="1" applyAlignment="1">
      <alignment horizontal="center" vertical="center"/>
    </xf>
    <xf numFmtId="0" fontId="171" fillId="6" borderId="34" xfId="0" applyFont="1" applyFill="1" applyBorder="1" applyAlignment="1">
      <alignment horizontal="center" vertical="center"/>
    </xf>
    <xf numFmtId="0" fontId="149" fillId="32" borderId="42" xfId="0" applyFont="1" applyFill="1" applyBorder="1" applyAlignment="1">
      <alignment horizontal="center" vertical="center" wrapText="1"/>
    </xf>
    <xf numFmtId="9" fontId="0" fillId="32" borderId="34" xfId="0" applyNumberFormat="1" applyFill="1" applyBorder="1" applyAlignment="1">
      <alignment horizontal="center" vertical="center"/>
    </xf>
    <xf numFmtId="0" fontId="171" fillId="3" borderId="21" xfId="0" applyFont="1" applyFill="1" applyBorder="1" applyAlignment="1">
      <alignment horizontal="center" vertical="center"/>
    </xf>
    <xf numFmtId="0" fontId="171" fillId="3" borderId="34" xfId="0" applyFont="1" applyFill="1" applyBorder="1" applyAlignment="1">
      <alignment horizontal="center" vertical="center"/>
    </xf>
    <xf numFmtId="0" fontId="34" fillId="26" borderId="21" xfId="0" applyFont="1" applyFill="1" applyBorder="1" applyAlignment="1">
      <alignment horizontal="left" vertical="center"/>
    </xf>
    <xf numFmtId="0" fontId="149" fillId="32" borderId="42" xfId="0" applyFont="1" applyFill="1" applyBorder="1" applyAlignment="1">
      <alignment horizontal="center" vertical="center"/>
    </xf>
    <xf numFmtId="2" fontId="31" fillId="27" borderId="34" xfId="0" applyNumberFormat="1" applyFont="1" applyFill="1" applyBorder="1" applyAlignment="1">
      <alignment horizontal="center" vertical="center"/>
    </xf>
    <xf numFmtId="2" fontId="13" fillId="27" borderId="17" xfId="0" applyNumberFormat="1" applyFont="1" applyFill="1" applyBorder="1" applyAlignment="1">
      <alignment horizontal="center" vertical="center"/>
    </xf>
    <xf numFmtId="2" fontId="13" fillId="27" borderId="29" xfId="0" applyNumberFormat="1" applyFont="1" applyFill="1" applyBorder="1" applyAlignment="1">
      <alignment horizontal="center" vertical="center"/>
    </xf>
    <xf numFmtId="1" fontId="85" fillId="3" borderId="17" xfId="0" applyNumberFormat="1" applyFont="1" applyFill="1" applyBorder="1" applyAlignment="1">
      <alignment horizontal="center" vertical="center"/>
    </xf>
    <xf numFmtId="1" fontId="85" fillId="3" borderId="29" xfId="0" applyNumberFormat="1" applyFont="1" applyFill="1" applyBorder="1" applyAlignment="1">
      <alignment horizontal="center" vertical="center"/>
    </xf>
    <xf numFmtId="1" fontId="85" fillId="3" borderId="92" xfId="0" applyNumberFormat="1" applyFont="1" applyFill="1" applyBorder="1" applyAlignment="1">
      <alignment horizontal="center" vertical="center"/>
    </xf>
    <xf numFmtId="1" fontId="85" fillId="3" borderId="93" xfId="0" applyNumberFormat="1" applyFont="1" applyFill="1" applyBorder="1" applyAlignment="1">
      <alignment horizontal="center" vertical="center"/>
    </xf>
    <xf numFmtId="1" fontId="85" fillId="3" borderId="21" xfId="0" applyNumberFormat="1" applyFont="1" applyFill="1" applyBorder="1" applyAlignment="1">
      <alignment horizontal="center" vertical="center"/>
    </xf>
    <xf numFmtId="0" fontId="174" fillId="6" borderId="21" xfId="0" applyFont="1" applyFill="1" applyBorder="1" applyAlignment="1">
      <alignment horizontal="center" vertical="center"/>
    </xf>
    <xf numFmtId="0" fontId="174" fillId="6" borderId="34" xfId="0" applyFont="1" applyFill="1" applyBorder="1" applyAlignment="1">
      <alignment horizontal="center" vertical="center"/>
    </xf>
    <xf numFmtId="2" fontId="31" fillId="27" borderId="34" xfId="0" applyNumberFormat="1" applyFont="1" applyFill="1" applyBorder="1" applyAlignment="1">
      <alignment vertical="center"/>
    </xf>
    <xf numFmtId="2" fontId="13" fillId="27" borderId="29" xfId="0" applyNumberFormat="1" applyFont="1" applyFill="1" applyBorder="1" applyAlignment="1">
      <alignment vertical="center"/>
    </xf>
    <xf numFmtId="0" fontId="149" fillId="3" borderId="27" xfId="0" applyFont="1" applyFill="1" applyBorder="1" applyAlignment="1">
      <alignment horizontal="center" vertical="center"/>
    </xf>
    <xf numFmtId="0" fontId="20" fillId="3" borderId="18" xfId="0" applyFont="1" applyFill="1" applyBorder="1" applyAlignment="1">
      <alignment horizontal="center" vertical="center"/>
    </xf>
    <xf numFmtId="0" fontId="149" fillId="3" borderId="18" xfId="0" applyFont="1" applyFill="1" applyBorder="1" applyAlignment="1">
      <alignment horizontal="center" vertical="center"/>
    </xf>
    <xf numFmtId="0" fontId="20" fillId="3" borderId="32" xfId="0" applyFont="1" applyFill="1" applyBorder="1" applyAlignment="1">
      <alignment horizontal="center" vertical="center"/>
    </xf>
    <xf numFmtId="9" fontId="6" fillId="3" borderId="89" xfId="0" applyNumberFormat="1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/>
    </xf>
    <xf numFmtId="2" fontId="6" fillId="3" borderId="18" xfId="0" applyNumberFormat="1" applyFont="1" applyFill="1" applyBorder="1" applyAlignment="1">
      <alignment horizontal="center" vertical="center"/>
    </xf>
    <xf numFmtId="2" fontId="6" fillId="3" borderId="32" xfId="0" applyNumberFormat="1" applyFont="1" applyFill="1" applyBorder="1" applyAlignment="1">
      <alignment horizontal="center" vertical="center"/>
    </xf>
    <xf numFmtId="2" fontId="32" fillId="3" borderId="18" xfId="0" applyNumberFormat="1" applyFont="1" applyFill="1" applyBorder="1" applyAlignment="1">
      <alignment horizontal="center" vertical="center"/>
    </xf>
    <xf numFmtId="1" fontId="32" fillId="3" borderId="44" xfId="0" applyNumberFormat="1" applyFont="1" applyFill="1" applyBorder="1" applyAlignment="1">
      <alignment horizontal="center" vertical="center"/>
    </xf>
    <xf numFmtId="0" fontId="70" fillId="4" borderId="38" xfId="0" applyFont="1" applyFill="1" applyBorder="1" applyAlignment="1">
      <alignment vertical="center" wrapText="1"/>
    </xf>
    <xf numFmtId="0" fontId="18" fillId="4" borderId="39" xfId="0" applyFont="1" applyFill="1" applyBorder="1" applyAlignment="1">
      <alignment horizontal="center" vertical="center" wrapText="1"/>
    </xf>
    <xf numFmtId="0" fontId="120" fillId="4" borderId="39" xfId="0" applyFont="1" applyFill="1" applyBorder="1" applyAlignment="1">
      <alignment vertical="center" wrapText="1"/>
    </xf>
    <xf numFmtId="0" fontId="120" fillId="4" borderId="39" xfId="0" applyFont="1" applyFill="1" applyBorder="1" applyAlignment="1">
      <alignment horizontal="center" vertical="center" wrapText="1"/>
    </xf>
    <xf numFmtId="0" fontId="82" fillId="4" borderId="39" xfId="0" applyFont="1" applyFill="1" applyBorder="1" applyAlignment="1">
      <alignment horizontal="right" vertical="center" wrapText="1"/>
    </xf>
    <xf numFmtId="0" fontId="82" fillId="4" borderId="53" xfId="0" applyFont="1" applyFill="1" applyBorder="1" applyAlignment="1">
      <alignment horizontal="right" vertical="center" wrapText="1"/>
    </xf>
    <xf numFmtId="0" fontId="172" fillId="4" borderId="21" xfId="0" applyFont="1" applyFill="1" applyBorder="1" applyAlignment="1">
      <alignment horizontal="center" vertical="center" wrapText="1"/>
    </xf>
    <xf numFmtId="0" fontId="172" fillId="4" borderId="34" xfId="0" applyFont="1" applyFill="1" applyBorder="1" applyAlignment="1">
      <alignment horizontal="center" vertical="center" wrapText="1"/>
    </xf>
    <xf numFmtId="0" fontId="82" fillId="4" borderId="1" xfId="0" applyFont="1" applyFill="1" applyBorder="1" applyAlignment="1">
      <alignment vertical="center" wrapText="1"/>
    </xf>
    <xf numFmtId="0" fontId="82" fillId="4" borderId="3" xfId="0" applyFont="1" applyFill="1" applyBorder="1" applyAlignment="1">
      <alignment vertical="center" wrapText="1"/>
    </xf>
    <xf numFmtId="0" fontId="82" fillId="4" borderId="2" xfId="0" applyFont="1" applyFill="1" applyBorder="1" applyAlignment="1">
      <alignment vertical="center" wrapText="1"/>
    </xf>
    <xf numFmtId="0" fontId="82" fillId="4" borderId="6" xfId="0" applyFont="1" applyFill="1" applyBorder="1" applyAlignment="1">
      <alignment vertical="center" wrapText="1"/>
    </xf>
    <xf numFmtId="0" fontId="70" fillId="4" borderId="3" xfId="0" applyFont="1" applyFill="1" applyBorder="1" applyAlignment="1">
      <alignment vertical="center" wrapText="1"/>
    </xf>
    <xf numFmtId="0" fontId="70" fillId="4" borderId="2" xfId="0" applyFont="1" applyFill="1" applyBorder="1" applyAlignment="1">
      <alignment vertical="center" wrapText="1"/>
    </xf>
    <xf numFmtId="0" fontId="100" fillId="8" borderId="17" xfId="0" applyFont="1" applyFill="1" applyBorder="1" applyAlignment="1">
      <alignment horizontal="center" vertical="center" wrapText="1"/>
    </xf>
    <xf numFmtId="0" fontId="100" fillId="8" borderId="92" xfId="0" applyFont="1" applyFill="1" applyBorder="1" applyAlignment="1">
      <alignment horizontal="center" vertical="center" wrapText="1"/>
    </xf>
    <xf numFmtId="0" fontId="100" fillId="8" borderId="93" xfId="0" applyFont="1" applyFill="1" applyBorder="1" applyAlignment="1">
      <alignment horizontal="center" vertical="center" wrapText="1"/>
    </xf>
    <xf numFmtId="0" fontId="100" fillId="8" borderId="43" xfId="0" applyFont="1" applyFill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/>
    </xf>
    <xf numFmtId="0" fontId="169" fillId="0" borderId="34" xfId="0" applyFont="1" applyBorder="1" applyAlignment="1">
      <alignment horizontal="center" vertical="center"/>
    </xf>
    <xf numFmtId="0" fontId="159" fillId="28" borderId="47" xfId="0" applyFont="1" applyFill="1" applyBorder="1" applyAlignment="1">
      <alignment horizontal="center" vertical="center"/>
    </xf>
    <xf numFmtId="0" fontId="116" fillId="28" borderId="19" xfId="0" applyFont="1" applyFill="1" applyBorder="1" applyAlignment="1">
      <alignment horizontal="center" vertical="center"/>
    </xf>
    <xf numFmtId="0" fontId="159" fillId="28" borderId="19" xfId="0" applyFont="1" applyFill="1" applyBorder="1" applyAlignment="1">
      <alignment horizontal="center" vertical="center"/>
    </xf>
    <xf numFmtId="0" fontId="116" fillId="28" borderId="46" xfId="0" applyFont="1" applyFill="1" applyBorder="1" applyAlignment="1">
      <alignment horizontal="center" vertical="center"/>
    </xf>
    <xf numFmtId="0" fontId="116" fillId="28" borderId="79" xfId="0" applyFont="1" applyFill="1" applyBorder="1" applyAlignment="1">
      <alignment horizontal="center" vertical="center"/>
    </xf>
    <xf numFmtId="0" fontId="7" fillId="34" borderId="47" xfId="0" applyFont="1" applyFill="1" applyBorder="1" applyAlignment="1">
      <alignment horizontal="center" vertical="center"/>
    </xf>
    <xf numFmtId="2" fontId="0" fillId="34" borderId="19" xfId="0" applyNumberFormat="1" applyFill="1" applyBorder="1" applyAlignment="1">
      <alignment horizontal="center" vertical="center"/>
    </xf>
    <xf numFmtId="9" fontId="19" fillId="34" borderId="46" xfId="0" applyNumberFormat="1" applyFont="1" applyFill="1" applyBorder="1" applyAlignment="1">
      <alignment horizontal="center" vertical="center"/>
    </xf>
    <xf numFmtId="9" fontId="79" fillId="34" borderId="38" xfId="0" applyNumberFormat="1" applyFont="1" applyFill="1" applyBorder="1" applyAlignment="1">
      <alignment horizontal="center" vertical="center"/>
    </xf>
    <xf numFmtId="1" fontId="149" fillId="41" borderId="42" xfId="0" applyNumberFormat="1" applyFont="1" applyFill="1" applyBorder="1" applyAlignment="1">
      <alignment horizontal="center" vertical="center" wrapText="1"/>
    </xf>
    <xf numFmtId="0" fontId="159" fillId="4" borderId="17" xfId="0" applyFont="1" applyFill="1" applyBorder="1" applyAlignment="1">
      <alignment horizontal="center" vertical="center"/>
    </xf>
    <xf numFmtId="9" fontId="116" fillId="4" borderId="34" xfId="0" applyNumberFormat="1" applyFont="1" applyFill="1" applyBorder="1" applyAlignment="1">
      <alignment horizontal="center" vertical="center"/>
    </xf>
    <xf numFmtId="0" fontId="156" fillId="3" borderId="31" xfId="0" applyFont="1" applyFill="1" applyBorder="1" applyAlignment="1">
      <alignment horizontal="center" vertical="center"/>
    </xf>
    <xf numFmtId="0" fontId="118" fillId="3" borderId="24" xfId="0" applyFont="1" applyFill="1" applyBorder="1" applyAlignment="1">
      <alignment horizontal="center" vertical="center"/>
    </xf>
    <xf numFmtId="0" fontId="118" fillId="3" borderId="33" xfId="0" applyFont="1" applyFill="1" applyBorder="1" applyAlignment="1">
      <alignment horizontal="center" vertical="center"/>
    </xf>
    <xf numFmtId="9" fontId="6" fillId="3" borderId="88" xfId="0" applyNumberFormat="1" applyFont="1" applyFill="1" applyBorder="1" applyAlignment="1">
      <alignment horizontal="center" vertical="center"/>
    </xf>
    <xf numFmtId="0" fontId="85" fillId="3" borderId="31" xfId="0" applyFont="1" applyFill="1" applyBorder="1" applyAlignment="1">
      <alignment horizontal="center" vertical="center"/>
    </xf>
    <xf numFmtId="2" fontId="85" fillId="3" borderId="24" xfId="0" applyNumberFormat="1" applyFont="1" applyFill="1" applyBorder="1" applyAlignment="1">
      <alignment horizontal="center" vertical="center"/>
    </xf>
    <xf numFmtId="1" fontId="85" fillId="3" borderId="33" xfId="0" applyNumberFormat="1" applyFont="1" applyFill="1" applyBorder="1" applyAlignment="1">
      <alignment horizontal="center" vertical="center"/>
    </xf>
    <xf numFmtId="1" fontId="85" fillId="3" borderId="31" xfId="0" applyNumberFormat="1" applyFont="1" applyFill="1" applyBorder="1" applyAlignment="1">
      <alignment horizontal="center" vertical="center"/>
    </xf>
    <xf numFmtId="1" fontId="117" fillId="3" borderId="24" xfId="0" applyNumberFormat="1" applyFont="1" applyFill="1" applyBorder="1" applyAlignment="1">
      <alignment horizontal="center" vertical="center"/>
    </xf>
    <xf numFmtId="1" fontId="117" fillId="3" borderId="51" xfId="0" applyNumberFormat="1" applyFont="1" applyFill="1" applyBorder="1" applyAlignment="1">
      <alignment horizontal="center" vertical="center"/>
    </xf>
    <xf numFmtId="0" fontId="85" fillId="5" borderId="17" xfId="0" applyFont="1" applyFill="1" applyBorder="1" applyAlignment="1">
      <alignment horizontal="left"/>
    </xf>
    <xf numFmtId="1" fontId="85" fillId="5" borderId="17" xfId="0" applyNumberFormat="1" applyFont="1" applyFill="1" applyBorder="1" applyAlignment="1">
      <alignment horizontal="center" vertical="center"/>
    </xf>
    <xf numFmtId="1" fontId="85" fillId="5" borderId="17" xfId="0" applyNumberFormat="1" applyFont="1" applyFill="1" applyBorder="1" applyAlignment="1">
      <alignment horizontal="center"/>
    </xf>
    <xf numFmtId="1" fontId="85" fillId="5" borderId="29" xfId="0" applyNumberFormat="1" applyFont="1" applyFill="1" applyBorder="1" applyAlignment="1">
      <alignment horizontal="center"/>
    </xf>
    <xf numFmtId="1" fontId="85" fillId="5" borderId="94" xfId="0" applyNumberFormat="1" applyFont="1" applyFill="1" applyBorder="1" applyAlignment="1">
      <alignment horizontal="center"/>
    </xf>
    <xf numFmtId="1" fontId="85" fillId="5" borderId="103" xfId="0" applyNumberFormat="1" applyFont="1" applyFill="1" applyBorder="1" applyAlignment="1">
      <alignment horizontal="center"/>
    </xf>
    <xf numFmtId="1" fontId="85" fillId="5" borderId="95" xfId="0" applyNumberFormat="1" applyFont="1" applyFill="1" applyBorder="1" applyAlignment="1">
      <alignment horizontal="center"/>
    </xf>
    <xf numFmtId="1" fontId="85" fillId="5" borderId="21" xfId="0" applyNumberFormat="1" applyFont="1" applyFill="1" applyBorder="1" applyAlignment="1">
      <alignment horizontal="center"/>
    </xf>
    <xf numFmtId="0" fontId="20" fillId="5" borderId="29" xfId="0" applyFont="1" applyFill="1" applyBorder="1" applyAlignment="1">
      <alignment vertical="center" wrapText="1"/>
    </xf>
    <xf numFmtId="0" fontId="20" fillId="5" borderId="43" xfId="0" applyFont="1" applyFill="1" applyBorder="1" applyAlignment="1">
      <alignment horizontal="center" vertical="center"/>
    </xf>
    <xf numFmtId="0" fontId="118" fillId="5" borderId="43" xfId="0" applyFont="1" applyFill="1" applyBorder="1" applyAlignment="1">
      <alignment horizontal="right"/>
    </xf>
    <xf numFmtId="0" fontId="118" fillId="5" borderId="43" xfId="0" applyFont="1" applyFill="1" applyBorder="1"/>
    <xf numFmtId="1" fontId="16" fillId="0" borderId="6" xfId="0" applyNumberFormat="1" applyFont="1" applyBorder="1" applyAlignment="1">
      <alignment horizontal="center" vertical="center"/>
    </xf>
    <xf numFmtId="1" fontId="16" fillId="0" borderId="6" xfId="0" applyNumberFormat="1" applyFont="1" applyBorder="1" applyAlignment="1">
      <alignment horizontal="center"/>
    </xf>
    <xf numFmtId="1" fontId="16" fillId="4" borderId="4" xfId="0" applyNumberFormat="1" applyFont="1" applyFill="1" applyBorder="1" applyAlignment="1">
      <alignment horizontal="center" vertical="center"/>
    </xf>
    <xf numFmtId="0" fontId="104" fillId="0" borderId="0" xfId="0" applyFont="1" applyAlignment="1">
      <alignment vertical="center"/>
    </xf>
    <xf numFmtId="0" fontId="41" fillId="15" borderId="57" xfId="0" applyFont="1" applyFill="1" applyBorder="1" applyAlignment="1">
      <alignment horizontal="center" vertical="center"/>
    </xf>
    <xf numFmtId="0" fontId="41" fillId="15" borderId="26" xfId="0" applyFont="1" applyFill="1" applyBorder="1" applyAlignment="1">
      <alignment horizontal="center" vertical="center"/>
    </xf>
    <xf numFmtId="0" fontId="41" fillId="15" borderId="36" xfId="0" applyFont="1" applyFill="1" applyBorder="1" applyAlignment="1">
      <alignment horizontal="center" vertical="center"/>
    </xf>
    <xf numFmtId="0" fontId="14" fillId="4" borderId="0" xfId="0" applyFont="1" applyFill="1" applyAlignment="1">
      <alignment horizontal="right" vertical="center" wrapText="1"/>
    </xf>
    <xf numFmtId="0" fontId="14" fillId="4" borderId="0" xfId="0" applyFont="1" applyFill="1" applyAlignment="1">
      <alignment horizontal="left" vertical="center" wrapText="1"/>
    </xf>
    <xf numFmtId="0" fontId="14" fillId="4" borderId="0" xfId="0" applyFont="1" applyFill="1" applyAlignment="1">
      <alignment vertical="center" wrapText="1"/>
    </xf>
    <xf numFmtId="1" fontId="13" fillId="0" borderId="17" xfId="0" applyNumberFormat="1" applyFont="1" applyBorder="1" applyAlignment="1">
      <alignment horizontal="center" vertical="center" wrapText="1"/>
    </xf>
    <xf numFmtId="0" fontId="79" fillId="50" borderId="17" xfId="0" applyFont="1" applyFill="1" applyBorder="1" applyAlignment="1">
      <alignment vertical="center" wrapText="1"/>
    </xf>
    <xf numFmtId="0" fontId="76" fillId="0" borderId="29" xfId="0" applyFont="1" applyBorder="1" applyAlignment="1">
      <alignment horizontal="center" vertical="center" wrapText="1"/>
    </xf>
    <xf numFmtId="0" fontId="35" fillId="12" borderId="17" xfId="0" applyFont="1" applyFill="1" applyBorder="1" applyAlignment="1">
      <alignment horizontal="right" vertical="center"/>
    </xf>
    <xf numFmtId="0" fontId="35" fillId="12" borderId="17" xfId="0" applyFont="1" applyFill="1" applyBorder="1" applyAlignment="1">
      <alignment horizontal="left" vertical="center"/>
    </xf>
    <xf numFmtId="0" fontId="35" fillId="12" borderId="17" xfId="0" applyFont="1" applyFill="1" applyBorder="1" applyAlignment="1">
      <alignment horizontal="center" vertical="center"/>
    </xf>
    <xf numFmtId="0" fontId="174" fillId="0" borderId="21" xfId="0" applyFont="1" applyBorder="1" applyAlignment="1">
      <alignment horizontal="center" vertical="center"/>
    </xf>
    <xf numFmtId="0" fontId="145" fillId="4" borderId="21" xfId="0" applyFont="1" applyFill="1" applyBorder="1" applyAlignment="1">
      <alignment horizontal="center" vertical="center" wrapText="1"/>
    </xf>
    <xf numFmtId="9" fontId="76" fillId="4" borderId="17" xfId="1" applyFont="1" applyFill="1" applyBorder="1" applyAlignment="1" applyProtection="1">
      <alignment horizontal="center" vertical="center" wrapText="1"/>
    </xf>
    <xf numFmtId="1" fontId="145" fillId="41" borderId="17" xfId="0" applyNumberFormat="1" applyFont="1" applyFill="1" applyBorder="1" applyAlignment="1">
      <alignment horizontal="center" vertical="center" wrapText="1"/>
    </xf>
    <xf numFmtId="9" fontId="76" fillId="4" borderId="87" xfId="1" applyFont="1" applyFill="1" applyBorder="1" applyAlignment="1" applyProtection="1">
      <alignment horizontal="center" vertical="center" wrapText="1"/>
    </xf>
    <xf numFmtId="0" fontId="120" fillId="12" borderId="17" xfId="0" applyFont="1" applyFill="1" applyBorder="1" applyAlignment="1">
      <alignment horizontal="center" vertical="center"/>
    </xf>
    <xf numFmtId="0" fontId="172" fillId="0" borderId="21" xfId="0" applyFont="1" applyBorder="1" applyAlignment="1">
      <alignment horizontal="center" vertical="center"/>
    </xf>
    <xf numFmtId="9" fontId="76" fillId="4" borderId="17" xfId="0" applyNumberFormat="1" applyFont="1" applyFill="1" applyBorder="1" applyAlignment="1">
      <alignment horizontal="center" vertical="center" wrapText="1"/>
    </xf>
    <xf numFmtId="9" fontId="76" fillId="4" borderId="34" xfId="1" applyFont="1" applyFill="1" applyBorder="1" applyAlignment="1" applyProtection="1">
      <alignment horizontal="center" vertical="center" wrapText="1"/>
    </xf>
    <xf numFmtId="9" fontId="0" fillId="4" borderId="34" xfId="0" applyNumberFormat="1" applyFill="1" applyBorder="1" applyAlignment="1">
      <alignment vertical="center"/>
    </xf>
    <xf numFmtId="0" fontId="0" fillId="12" borderId="17" xfId="0" applyFill="1" applyBorder="1" applyAlignment="1">
      <alignment horizontal="left" vertical="center"/>
    </xf>
    <xf numFmtId="0" fontId="0" fillId="12" borderId="17" xfId="0" applyFill="1" applyBorder="1" applyAlignment="1">
      <alignment horizontal="center" vertical="center"/>
    </xf>
    <xf numFmtId="0" fontId="171" fillId="48" borderId="17" xfId="0" applyFont="1" applyFill="1" applyBorder="1" applyAlignment="1">
      <alignment horizontal="center"/>
    </xf>
    <xf numFmtId="9" fontId="73" fillId="3" borderId="87" xfId="1" applyFont="1" applyFill="1" applyBorder="1" applyAlignment="1" applyProtection="1">
      <alignment horizontal="center" vertical="center" wrapText="1"/>
    </xf>
    <xf numFmtId="0" fontId="32" fillId="3" borderId="42" xfId="0" applyFont="1" applyFill="1" applyBorder="1" applyAlignment="1">
      <alignment horizontal="center" vertical="center" wrapText="1"/>
    </xf>
    <xf numFmtId="2" fontId="32" fillId="3" borderId="29" xfId="0" applyNumberFormat="1" applyFont="1" applyFill="1" applyBorder="1" applyAlignment="1">
      <alignment horizontal="center" vertical="center" wrapText="1"/>
    </xf>
    <xf numFmtId="0" fontId="25" fillId="10" borderId="17" xfId="0" applyFont="1" applyFill="1" applyBorder="1" applyAlignment="1">
      <alignment vertical="center"/>
    </xf>
    <xf numFmtId="1" fontId="13" fillId="73" borderId="92" xfId="0" applyNumberFormat="1" applyFont="1" applyFill="1" applyBorder="1" applyAlignment="1">
      <alignment horizontal="center" vertical="center" wrapText="1"/>
    </xf>
    <xf numFmtId="1" fontId="13" fillId="73" borderId="17" xfId="0" applyNumberFormat="1" applyFont="1" applyFill="1" applyBorder="1" applyAlignment="1">
      <alignment horizontal="center" vertical="center" wrapText="1"/>
    </xf>
    <xf numFmtId="1" fontId="13" fillId="73" borderId="21" xfId="0" applyNumberFormat="1" applyFont="1" applyFill="1" applyBorder="1" applyAlignment="1">
      <alignment horizontal="center" vertical="center" wrapText="1"/>
    </xf>
    <xf numFmtId="0" fontId="79" fillId="6" borderId="17" xfId="0" applyFont="1" applyFill="1" applyBorder="1" applyAlignment="1">
      <alignment vertical="center" wrapText="1"/>
    </xf>
    <xf numFmtId="0" fontId="79" fillId="0" borderId="29" xfId="0" applyFont="1" applyBorder="1" applyAlignment="1">
      <alignment horizontal="center" vertical="center" wrapText="1"/>
    </xf>
    <xf numFmtId="9" fontId="76" fillId="4" borderId="17" xfId="1" applyFont="1" applyFill="1" applyBorder="1" applyAlignment="1" applyProtection="1">
      <alignment horizontal="center" vertical="center"/>
    </xf>
    <xf numFmtId="0" fontId="79" fillId="0" borderId="29" xfId="0" applyFont="1" applyBorder="1" applyAlignment="1">
      <alignment horizontal="center" vertical="center"/>
    </xf>
    <xf numFmtId="0" fontId="145" fillId="4" borderId="21" xfId="0" applyFont="1" applyFill="1" applyBorder="1" applyAlignment="1">
      <alignment horizontal="center" vertical="center"/>
    </xf>
    <xf numFmtId="0" fontId="171" fillId="48" borderId="17" xfId="0" applyFont="1" applyFill="1" applyBorder="1" applyAlignment="1">
      <alignment horizontal="center" vertical="center"/>
    </xf>
    <xf numFmtId="0" fontId="145" fillId="3" borderId="21" xfId="0" applyFont="1" applyFill="1" applyBorder="1" applyAlignment="1">
      <alignment vertical="center"/>
    </xf>
    <xf numFmtId="0" fontId="120" fillId="12" borderId="17" xfId="0" applyFont="1" applyFill="1" applyBorder="1" applyAlignment="1">
      <alignment horizontal="right" vertical="center"/>
    </xf>
    <xf numFmtId="0" fontId="120" fillId="12" borderId="17" xfId="0" applyFont="1" applyFill="1" applyBorder="1" applyAlignment="1">
      <alignment horizontal="left" vertical="center"/>
    </xf>
    <xf numFmtId="0" fontId="0" fillId="12" borderId="17" xfId="0" applyFill="1" applyBorder="1" applyAlignment="1">
      <alignment horizontal="right" vertical="center" wrapText="1"/>
    </xf>
    <xf numFmtId="0" fontId="0" fillId="12" borderId="17" xfId="0" applyFill="1" applyBorder="1" applyAlignment="1">
      <alignment horizontal="left" vertical="center" wrapText="1"/>
    </xf>
    <xf numFmtId="0" fontId="0" fillId="12" borderId="17" xfId="0" applyFill="1" applyBorder="1" applyAlignment="1">
      <alignment horizontal="center" vertical="center" wrapText="1"/>
    </xf>
    <xf numFmtId="0" fontId="169" fillId="0" borderId="21" xfId="0" applyFont="1" applyBorder="1" applyAlignment="1">
      <alignment horizontal="center" vertical="center" wrapText="1"/>
    </xf>
    <xf numFmtId="0" fontId="88" fillId="0" borderId="18" xfId="0" applyFont="1" applyBorder="1" applyAlignment="1">
      <alignment vertical="center" wrapText="1"/>
    </xf>
    <xf numFmtId="1" fontId="134" fillId="73" borderId="18" xfId="0" applyNumberFormat="1" applyFont="1" applyFill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 wrapText="1"/>
    </xf>
    <xf numFmtId="0" fontId="13" fillId="0" borderId="112" xfId="0" applyFont="1" applyBorder="1" applyAlignment="1">
      <alignment horizontal="center" vertical="center" wrapText="1"/>
    </xf>
    <xf numFmtId="1" fontId="134" fillId="73" borderId="111" xfId="0" applyNumberFormat="1" applyFont="1" applyFill="1" applyBorder="1" applyAlignment="1">
      <alignment horizontal="center" vertical="center" wrapText="1"/>
    </xf>
    <xf numFmtId="1" fontId="134" fillId="73" borderId="20" xfId="0" applyNumberFormat="1" applyFont="1" applyFill="1" applyBorder="1" applyAlignment="1">
      <alignment horizontal="center" vertical="center" wrapText="1"/>
    </xf>
    <xf numFmtId="0" fontId="76" fillId="50" borderId="18" xfId="0" applyFont="1" applyFill="1" applyBorder="1" applyAlignment="1">
      <alignment vertical="center" wrapText="1"/>
    </xf>
    <xf numFmtId="0" fontId="76" fillId="0" borderId="44" xfId="0" applyFont="1" applyBorder="1" applyAlignment="1">
      <alignment horizontal="center" vertical="center" wrapText="1"/>
    </xf>
    <xf numFmtId="0" fontId="174" fillId="0" borderId="18" xfId="0" applyFont="1" applyBorder="1" applyAlignment="1">
      <alignment horizontal="center" wrapText="1"/>
    </xf>
    <xf numFmtId="0" fontId="0" fillId="12" borderId="18" xfId="0" applyFill="1" applyBorder="1" applyAlignment="1">
      <alignment horizontal="left" vertical="center"/>
    </xf>
    <xf numFmtId="0" fontId="0" fillId="12" borderId="18" xfId="0" applyFill="1" applyBorder="1" applyAlignment="1">
      <alignment horizontal="center" vertical="center"/>
    </xf>
    <xf numFmtId="0" fontId="169" fillId="0" borderId="20" xfId="0" applyFont="1" applyBorder="1" applyAlignment="1">
      <alignment horizontal="center" vertical="center"/>
    </xf>
    <xf numFmtId="0" fontId="169" fillId="0" borderId="45" xfId="0" applyFont="1" applyBorder="1" applyAlignment="1">
      <alignment horizontal="center" vertical="center"/>
    </xf>
    <xf numFmtId="0" fontId="145" fillId="4" borderId="27" xfId="0" applyFont="1" applyFill="1" applyBorder="1" applyAlignment="1">
      <alignment horizontal="center" vertical="center" wrapText="1"/>
    </xf>
    <xf numFmtId="9" fontId="76" fillId="4" borderId="18" xfId="0" applyNumberFormat="1" applyFont="1" applyFill="1" applyBorder="1" applyAlignment="1">
      <alignment horizontal="center" vertical="center" wrapText="1"/>
    </xf>
    <xf numFmtId="0" fontId="145" fillId="4" borderId="18" xfId="0" applyFont="1" applyFill="1" applyBorder="1" applyAlignment="1">
      <alignment horizontal="center" vertical="center" wrapText="1"/>
    </xf>
    <xf numFmtId="9" fontId="76" fillId="4" borderId="32" xfId="0" applyNumberFormat="1" applyFont="1" applyFill="1" applyBorder="1" applyAlignment="1">
      <alignment horizontal="center" vertical="center" wrapText="1"/>
    </xf>
    <xf numFmtId="9" fontId="76" fillId="4" borderId="89" xfId="1" applyFont="1" applyFill="1" applyBorder="1" applyAlignment="1" applyProtection="1">
      <alignment horizontal="center" vertical="center" wrapText="1"/>
    </xf>
    <xf numFmtId="0" fontId="1" fillId="20" borderId="27" xfId="0" applyFont="1" applyFill="1" applyBorder="1" applyAlignment="1">
      <alignment vertical="center"/>
    </xf>
    <xf numFmtId="0" fontId="1" fillId="20" borderId="18" xfId="0" applyFont="1" applyFill="1" applyBorder="1" applyAlignment="1">
      <alignment vertical="center"/>
    </xf>
    <xf numFmtId="0" fontId="1" fillId="20" borderId="32" xfId="0" applyFont="1" applyFill="1" applyBorder="1" applyAlignment="1">
      <alignment vertical="center"/>
    </xf>
    <xf numFmtId="0" fontId="1" fillId="20" borderId="44" xfId="0" applyFont="1" applyFill="1" applyBorder="1" applyAlignment="1">
      <alignment vertical="center"/>
    </xf>
    <xf numFmtId="1" fontId="134" fillId="73" borderId="117" xfId="0" applyNumberFormat="1" applyFont="1" applyFill="1" applyBorder="1" applyAlignment="1">
      <alignment horizontal="center" vertical="center" wrapText="1"/>
    </xf>
    <xf numFmtId="0" fontId="13" fillId="0" borderId="117" xfId="0" applyFont="1" applyBorder="1" applyAlignment="1">
      <alignment horizontal="center" vertical="center" wrapText="1"/>
    </xf>
    <xf numFmtId="1" fontId="164" fillId="8" borderId="49" xfId="0" applyNumberFormat="1" applyFont="1" applyFill="1" applyBorder="1" applyAlignment="1">
      <alignment horizontal="center" vertical="center"/>
    </xf>
    <xf numFmtId="1" fontId="134" fillId="73" borderId="106" xfId="0" applyNumberFormat="1" applyFont="1" applyFill="1" applyBorder="1" applyAlignment="1">
      <alignment horizontal="center" vertical="center" wrapText="1"/>
    </xf>
    <xf numFmtId="1" fontId="134" fillId="73" borderId="58" xfId="0" applyNumberFormat="1" applyFont="1" applyFill="1" applyBorder="1" applyAlignment="1">
      <alignment horizontal="center" vertical="center" wrapText="1"/>
    </xf>
    <xf numFmtId="1" fontId="134" fillId="73" borderId="107" xfId="0" applyNumberFormat="1" applyFont="1" applyFill="1" applyBorder="1" applyAlignment="1">
      <alignment horizontal="center" vertical="center" wrapText="1"/>
    </xf>
    <xf numFmtId="1" fontId="134" fillId="73" borderId="118" xfId="0" applyNumberFormat="1" applyFont="1" applyFill="1" applyBorder="1" applyAlignment="1">
      <alignment horizontal="center" vertical="center" wrapText="1"/>
    </xf>
    <xf numFmtId="0" fontId="76" fillId="50" borderId="117" xfId="0" applyFont="1" applyFill="1" applyBorder="1" applyAlignment="1">
      <alignment vertical="center" wrapText="1"/>
    </xf>
    <xf numFmtId="0" fontId="76" fillId="0" borderId="119" xfId="0" applyFont="1" applyBorder="1" applyAlignment="1">
      <alignment horizontal="center" vertical="center" wrapText="1"/>
    </xf>
    <xf numFmtId="0" fontId="7" fillId="12" borderId="58" xfId="0" applyFont="1" applyFill="1" applyBorder="1" applyAlignment="1">
      <alignment horizontal="right" vertical="center"/>
    </xf>
    <xf numFmtId="0" fontId="7" fillId="12" borderId="58" xfId="0" applyFont="1" applyFill="1" applyBorder="1" applyAlignment="1">
      <alignment horizontal="left" vertical="center"/>
    </xf>
    <xf numFmtId="0" fontId="174" fillId="0" borderId="58" xfId="0" applyFont="1" applyBorder="1" applyAlignment="1">
      <alignment horizontal="center" wrapText="1"/>
    </xf>
    <xf numFmtId="0" fontId="169" fillId="0" borderId="58" xfId="0" applyFont="1" applyBorder="1" applyAlignment="1">
      <alignment horizontal="center" vertical="center"/>
    </xf>
    <xf numFmtId="0" fontId="0" fillId="12" borderId="58" xfId="0" applyFill="1" applyBorder="1" applyAlignment="1">
      <alignment horizontal="center" vertical="center"/>
    </xf>
    <xf numFmtId="0" fontId="169" fillId="0" borderId="118" xfId="0" applyFont="1" applyBorder="1" applyAlignment="1">
      <alignment horizontal="center" vertical="center"/>
    </xf>
    <xf numFmtId="0" fontId="169" fillId="0" borderId="117" xfId="0" applyFont="1" applyBorder="1" applyAlignment="1">
      <alignment horizontal="center" vertical="center"/>
    </xf>
    <xf numFmtId="0" fontId="169" fillId="0" borderId="11" xfId="0" applyFont="1" applyBorder="1" applyAlignment="1">
      <alignment horizontal="center" vertical="center"/>
    </xf>
    <xf numFmtId="0" fontId="145" fillId="4" borderId="67" xfId="0" applyFont="1" applyFill="1" applyBorder="1" applyAlignment="1">
      <alignment horizontal="center" vertical="center" wrapText="1"/>
    </xf>
    <xf numFmtId="9" fontId="76" fillId="4" borderId="58" xfId="0" applyNumberFormat="1" applyFont="1" applyFill="1" applyBorder="1" applyAlignment="1">
      <alignment horizontal="center" vertical="center" wrapText="1"/>
    </xf>
    <xf numFmtId="0" fontId="145" fillId="4" borderId="58" xfId="0" applyFont="1" applyFill="1" applyBorder="1" applyAlignment="1">
      <alignment horizontal="center" vertical="center" wrapText="1"/>
    </xf>
    <xf numFmtId="9" fontId="76" fillId="4" borderId="68" xfId="0" applyNumberFormat="1" applyFont="1" applyFill="1" applyBorder="1" applyAlignment="1">
      <alignment horizontal="center" vertical="center" wrapText="1"/>
    </xf>
    <xf numFmtId="9" fontId="76" fillId="4" borderId="70" xfId="1" applyFont="1" applyFill="1" applyBorder="1" applyAlignment="1" applyProtection="1">
      <alignment horizontal="center" vertical="center" wrapText="1"/>
    </xf>
    <xf numFmtId="0" fontId="1" fillId="20" borderId="67" xfId="0" applyFont="1" applyFill="1" applyBorder="1" applyAlignment="1">
      <alignment vertical="center"/>
    </xf>
    <xf numFmtId="0" fontId="1" fillId="20" borderId="58" xfId="0" applyFont="1" applyFill="1" applyBorder="1" applyAlignment="1">
      <alignment vertical="center"/>
    </xf>
    <xf numFmtId="0" fontId="1" fillId="20" borderId="68" xfId="0" applyFont="1" applyFill="1" applyBorder="1" applyAlignment="1">
      <alignment vertical="center"/>
    </xf>
    <xf numFmtId="0" fontId="1" fillId="20" borderId="83" xfId="0" applyFont="1" applyFill="1" applyBorder="1" applyAlignment="1">
      <alignment vertical="center"/>
    </xf>
    <xf numFmtId="0" fontId="16" fillId="0" borderId="67" xfId="0" applyFont="1" applyBorder="1" applyAlignment="1">
      <alignment horizontal="center" vertical="center"/>
    </xf>
    <xf numFmtId="1" fontId="16" fillId="0" borderId="49" xfId="0" applyNumberFormat="1" applyFont="1" applyBorder="1" applyAlignment="1">
      <alignment horizontal="center" vertical="center"/>
    </xf>
    <xf numFmtId="0" fontId="16" fillId="0" borderId="68" xfId="0" applyFont="1" applyBorder="1" applyAlignment="1">
      <alignment horizontal="center" vertical="center"/>
    </xf>
    <xf numFmtId="1" fontId="134" fillId="73" borderId="26" xfId="0" applyNumberFormat="1" applyFont="1" applyFill="1" applyBorder="1" applyAlignment="1">
      <alignment horizontal="center" vertical="center" wrapText="1"/>
    </xf>
    <xf numFmtId="0" fontId="13" fillId="0" borderId="26" xfId="0" applyFont="1" applyBorder="1" applyAlignment="1">
      <alignment horizontal="center" vertical="center" wrapText="1"/>
    </xf>
    <xf numFmtId="1" fontId="164" fillId="8" borderId="52" xfId="0" applyNumberFormat="1" applyFont="1" applyFill="1" applyBorder="1" applyAlignment="1">
      <alignment horizontal="center" vertical="center"/>
    </xf>
    <xf numFmtId="1" fontId="134" fillId="73" borderId="109" xfId="0" applyNumberFormat="1" applyFont="1" applyFill="1" applyBorder="1" applyAlignment="1">
      <alignment horizontal="center" vertical="center" wrapText="1"/>
    </xf>
    <xf numFmtId="1" fontId="134" fillId="73" borderId="24" xfId="0" applyNumberFormat="1" applyFont="1" applyFill="1" applyBorder="1" applyAlignment="1">
      <alignment horizontal="center" vertical="center" wrapText="1"/>
    </xf>
    <xf numFmtId="1" fontId="134" fillId="73" borderId="100" xfId="0" applyNumberFormat="1" applyFont="1" applyFill="1" applyBorder="1" applyAlignment="1">
      <alignment horizontal="center" vertical="center" wrapText="1"/>
    </xf>
    <xf numFmtId="1" fontId="134" fillId="73" borderId="30" xfId="0" applyNumberFormat="1" applyFont="1" applyFill="1" applyBorder="1" applyAlignment="1">
      <alignment horizontal="center" vertical="center" wrapText="1"/>
    </xf>
    <xf numFmtId="0" fontId="76" fillId="50" borderId="26" xfId="0" applyFont="1" applyFill="1" applyBorder="1" applyAlignment="1">
      <alignment vertical="center" wrapText="1"/>
    </xf>
    <xf numFmtId="0" fontId="76" fillId="0" borderId="66" xfId="0" applyFont="1" applyBorder="1" applyAlignment="1">
      <alignment horizontal="center" vertical="center" wrapText="1"/>
    </xf>
    <xf numFmtId="0" fontId="7" fillId="12" borderId="24" xfId="0" applyFont="1" applyFill="1" applyBorder="1" applyAlignment="1">
      <alignment horizontal="right" vertical="center" wrapText="1"/>
    </xf>
    <xf numFmtId="0" fontId="7" fillId="12" borderId="24" xfId="0" applyFont="1" applyFill="1" applyBorder="1" applyAlignment="1">
      <alignment horizontal="left" vertical="center" wrapText="1"/>
    </xf>
    <xf numFmtId="0" fontId="174" fillId="0" borderId="24" xfId="0" applyFont="1" applyBorder="1" applyAlignment="1">
      <alignment horizontal="center" wrapText="1"/>
    </xf>
    <xf numFmtId="0" fontId="0" fillId="12" borderId="24" xfId="0" applyFill="1" applyBorder="1" applyAlignment="1">
      <alignment horizontal="right" vertical="center"/>
    </xf>
    <xf numFmtId="0" fontId="0" fillId="12" borderId="24" xfId="0" applyFill="1" applyBorder="1" applyAlignment="1">
      <alignment horizontal="left" vertical="center"/>
    </xf>
    <xf numFmtId="0" fontId="169" fillId="0" borderId="24" xfId="0" applyFont="1" applyBorder="1" applyAlignment="1">
      <alignment horizontal="center" vertical="center"/>
    </xf>
    <xf numFmtId="0" fontId="0" fillId="12" borderId="24" xfId="0" applyFill="1" applyBorder="1" applyAlignment="1">
      <alignment horizontal="center" vertical="center"/>
    </xf>
    <xf numFmtId="0" fontId="169" fillId="0" borderId="30" xfId="0" applyFont="1" applyBorder="1" applyAlignment="1">
      <alignment horizontal="center" vertical="center"/>
    </xf>
    <xf numFmtId="0" fontId="169" fillId="0" borderId="26" xfId="0" applyFont="1" applyBorder="1" applyAlignment="1">
      <alignment horizontal="center" vertical="center"/>
    </xf>
    <xf numFmtId="0" fontId="169" fillId="0" borderId="71" xfId="0" applyFont="1" applyBorder="1" applyAlignment="1">
      <alignment horizontal="center" vertical="center"/>
    </xf>
    <xf numFmtId="0" fontId="145" fillId="4" borderId="31" xfId="0" applyFont="1" applyFill="1" applyBorder="1" applyAlignment="1">
      <alignment horizontal="center" vertical="center" wrapText="1"/>
    </xf>
    <xf numFmtId="9" fontId="76" fillId="4" borderId="24" xfId="0" applyNumberFormat="1" applyFont="1" applyFill="1" applyBorder="1" applyAlignment="1">
      <alignment horizontal="center" vertical="center" wrapText="1"/>
    </xf>
    <xf numFmtId="0" fontId="145" fillId="4" borderId="24" xfId="0" applyFont="1" applyFill="1" applyBorder="1" applyAlignment="1">
      <alignment horizontal="center" vertical="center" wrapText="1"/>
    </xf>
    <xf numFmtId="9" fontId="76" fillId="4" borderId="33" xfId="0" applyNumberFormat="1" applyFont="1" applyFill="1" applyBorder="1" applyAlignment="1">
      <alignment horizontal="center" vertical="center" wrapText="1"/>
    </xf>
    <xf numFmtId="9" fontId="76" fillId="4" borderId="88" xfId="1" applyFont="1" applyFill="1" applyBorder="1" applyAlignment="1" applyProtection="1">
      <alignment horizontal="center" vertical="center" wrapText="1"/>
    </xf>
    <xf numFmtId="0" fontId="1" fillId="20" borderId="31" xfId="0" applyFont="1" applyFill="1" applyBorder="1" applyAlignment="1">
      <alignment vertical="center"/>
    </xf>
    <xf numFmtId="0" fontId="1" fillId="20" borderId="24" xfId="0" applyFont="1" applyFill="1" applyBorder="1" applyAlignment="1">
      <alignment vertical="center"/>
    </xf>
    <xf numFmtId="0" fontId="1" fillId="20" borderId="33" xfId="0" applyFont="1" applyFill="1" applyBorder="1" applyAlignment="1">
      <alignment vertical="center"/>
    </xf>
    <xf numFmtId="0" fontId="1" fillId="20" borderId="51" xfId="0" applyFont="1" applyFill="1" applyBorder="1" applyAlignment="1">
      <alignment vertical="center"/>
    </xf>
    <xf numFmtId="0" fontId="16" fillId="0" borderId="31" xfId="0" applyFont="1" applyBorder="1" applyAlignment="1">
      <alignment horizontal="center" vertical="center"/>
    </xf>
    <xf numFmtId="1" fontId="16" fillId="0" borderId="52" xfId="0" applyNumberFormat="1" applyFont="1" applyBorder="1" applyAlignment="1">
      <alignment horizontal="center" vertical="center"/>
    </xf>
    <xf numFmtId="0" fontId="16" fillId="0" borderId="33" xfId="0" applyFont="1" applyBorder="1" applyAlignment="1">
      <alignment horizontal="center" vertical="center"/>
    </xf>
    <xf numFmtId="1" fontId="134" fillId="73" borderId="114" xfId="0" applyNumberFormat="1" applyFont="1" applyFill="1" applyBorder="1" applyAlignment="1">
      <alignment horizontal="center" vertical="center" wrapText="1"/>
    </xf>
    <xf numFmtId="0" fontId="13" fillId="0" borderId="114" xfId="0" applyFont="1" applyBorder="1" applyAlignment="1">
      <alignment horizontal="center" vertical="center" wrapText="1"/>
    </xf>
    <xf numFmtId="1" fontId="164" fillId="8" borderId="39" xfId="0" applyNumberFormat="1" applyFont="1" applyFill="1" applyBorder="1" applyAlignment="1">
      <alignment horizontal="center" vertical="center"/>
    </xf>
    <xf numFmtId="1" fontId="134" fillId="73" borderId="96" xfId="0" applyNumberFormat="1" applyFont="1" applyFill="1" applyBorder="1" applyAlignment="1">
      <alignment horizontal="center" vertical="center" wrapText="1"/>
    </xf>
    <xf numFmtId="1" fontId="134" fillId="73" borderId="19" xfId="0" applyNumberFormat="1" applyFont="1" applyFill="1" applyBorder="1" applyAlignment="1">
      <alignment horizontal="center" vertical="center" wrapText="1"/>
    </xf>
    <xf numFmtId="1" fontId="134" fillId="73" borderId="97" xfId="0" applyNumberFormat="1" applyFont="1" applyFill="1" applyBorder="1" applyAlignment="1">
      <alignment horizontal="center" vertical="center" wrapText="1"/>
    </xf>
    <xf numFmtId="1" fontId="134" fillId="73" borderId="115" xfId="0" applyNumberFormat="1" applyFont="1" applyFill="1" applyBorder="1" applyAlignment="1">
      <alignment horizontal="center" vertical="center" wrapText="1"/>
    </xf>
    <xf numFmtId="0" fontId="76" fillId="50" borderId="114" xfId="0" applyFont="1" applyFill="1" applyBorder="1" applyAlignment="1">
      <alignment vertical="center" wrapText="1"/>
    </xf>
    <xf numFmtId="0" fontId="76" fillId="0" borderId="116" xfId="0" applyFont="1" applyBorder="1" applyAlignment="1">
      <alignment horizontal="center" vertical="center" wrapText="1"/>
    </xf>
    <xf numFmtId="0" fontId="7" fillId="12" borderId="19" xfId="0" applyFont="1" applyFill="1" applyBorder="1" applyAlignment="1">
      <alignment horizontal="right" vertical="center" wrapText="1"/>
    </xf>
    <xf numFmtId="0" fontId="7" fillId="12" borderId="19" xfId="0" applyFont="1" applyFill="1" applyBorder="1" applyAlignment="1">
      <alignment horizontal="left" vertical="center" wrapText="1"/>
    </xf>
    <xf numFmtId="0" fontId="174" fillId="0" borderId="19" xfId="0" applyFont="1" applyBorder="1" applyAlignment="1">
      <alignment horizontal="center" wrapText="1"/>
    </xf>
    <xf numFmtId="0" fontId="0" fillId="12" borderId="19" xfId="0" applyFill="1" applyBorder="1" applyAlignment="1">
      <alignment horizontal="center" vertical="center"/>
    </xf>
    <xf numFmtId="0" fontId="169" fillId="0" borderId="115" xfId="0" applyFont="1" applyBorder="1" applyAlignment="1">
      <alignment horizontal="center" vertical="center"/>
    </xf>
    <xf numFmtId="0" fontId="169" fillId="0" borderId="114" xfId="0" applyFont="1" applyBorder="1" applyAlignment="1">
      <alignment horizontal="center" vertical="center"/>
    </xf>
    <xf numFmtId="0" fontId="145" fillId="4" borderId="47" xfId="0" applyFont="1" applyFill="1" applyBorder="1" applyAlignment="1">
      <alignment horizontal="center" vertical="center" wrapText="1"/>
    </xf>
    <xf numFmtId="9" fontId="76" fillId="4" borderId="19" xfId="0" applyNumberFormat="1" applyFont="1" applyFill="1" applyBorder="1" applyAlignment="1">
      <alignment horizontal="center" vertical="center" wrapText="1"/>
    </xf>
    <xf numFmtId="0" fontId="145" fillId="4" borderId="19" xfId="0" applyFont="1" applyFill="1" applyBorder="1" applyAlignment="1">
      <alignment horizontal="center" vertical="center" wrapText="1"/>
    </xf>
    <xf numFmtId="9" fontId="76" fillId="4" borderId="46" xfId="0" applyNumberFormat="1" applyFont="1" applyFill="1" applyBorder="1" applyAlignment="1">
      <alignment horizontal="center" vertical="center" wrapText="1"/>
    </xf>
    <xf numFmtId="9" fontId="76" fillId="4" borderId="79" xfId="1" applyFont="1" applyFill="1" applyBorder="1" applyAlignment="1" applyProtection="1">
      <alignment horizontal="center" vertical="center" wrapText="1"/>
    </xf>
    <xf numFmtId="0" fontId="1" fillId="20" borderId="47" xfId="0" applyFont="1" applyFill="1" applyBorder="1" applyAlignment="1">
      <alignment vertical="center"/>
    </xf>
    <xf numFmtId="0" fontId="1" fillId="20" borderId="19" xfId="0" applyFont="1" applyFill="1" applyBorder="1" applyAlignment="1">
      <alignment vertical="center"/>
    </xf>
    <xf numFmtId="0" fontId="1" fillId="20" borderId="46" xfId="0" applyFont="1" applyFill="1" applyBorder="1" applyAlignment="1">
      <alignment vertical="center"/>
    </xf>
    <xf numFmtId="0" fontId="1" fillId="20" borderId="38" xfId="0" applyFont="1" applyFill="1" applyBorder="1" applyAlignment="1">
      <alignment vertical="center"/>
    </xf>
    <xf numFmtId="1" fontId="16" fillId="0" borderId="39" xfId="0" applyNumberFormat="1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 wrapText="1"/>
    </xf>
    <xf numFmtId="1" fontId="134" fillId="73" borderId="53" xfId="0" applyNumberFormat="1" applyFont="1" applyFill="1" applyBorder="1" applyAlignment="1">
      <alignment horizontal="center" vertical="center" wrapText="1"/>
    </xf>
    <xf numFmtId="0" fontId="76" fillId="50" borderId="19" xfId="0" applyFont="1" applyFill="1" applyBorder="1" applyAlignment="1">
      <alignment vertical="center" wrapText="1"/>
    </xf>
    <xf numFmtId="0" fontId="76" fillId="0" borderId="38" xfId="0" applyFont="1" applyBorder="1" applyAlignment="1">
      <alignment horizontal="center" vertical="center" wrapText="1"/>
    </xf>
    <xf numFmtId="0" fontId="174" fillId="0" borderId="17" xfId="0" applyFont="1" applyBorder="1" applyAlignment="1">
      <alignment horizontal="center" wrapText="1"/>
    </xf>
    <xf numFmtId="0" fontId="169" fillId="0" borderId="53" xfId="0" applyFont="1" applyBorder="1" applyAlignment="1">
      <alignment horizontal="center" vertical="center"/>
    </xf>
    <xf numFmtId="0" fontId="169" fillId="0" borderId="59" xfId="0" applyFont="1" applyBorder="1" applyAlignment="1">
      <alignment horizontal="center" vertical="center"/>
    </xf>
    <xf numFmtId="0" fontId="145" fillId="4" borderId="42" xfId="0" applyFont="1" applyFill="1" applyBorder="1" applyAlignment="1">
      <alignment horizontal="center" vertical="center" wrapText="1"/>
    </xf>
    <xf numFmtId="9" fontId="73" fillId="3" borderId="88" xfId="1" applyFont="1" applyFill="1" applyBorder="1" applyAlignment="1" applyProtection="1">
      <alignment horizontal="center" vertical="center" wrapText="1"/>
    </xf>
    <xf numFmtId="0" fontId="172" fillId="32" borderId="17" xfId="0" applyFont="1" applyFill="1" applyBorder="1" applyAlignment="1">
      <alignment horizontal="center" wrapText="1"/>
    </xf>
    <xf numFmtId="0" fontId="145" fillId="4" borderId="41" xfId="0" applyFont="1" applyFill="1" applyBorder="1" applyAlignment="1">
      <alignment vertical="center" wrapText="1"/>
    </xf>
    <xf numFmtId="0" fontId="145" fillId="4" borderId="39" xfId="0" applyFont="1" applyFill="1" applyBorder="1" applyAlignment="1">
      <alignment vertical="center" wrapText="1"/>
    </xf>
    <xf numFmtId="0" fontId="70" fillId="4" borderId="40" xfId="0" applyFont="1" applyFill="1" applyBorder="1" applyAlignment="1">
      <alignment vertical="center" wrapText="1"/>
    </xf>
    <xf numFmtId="0" fontId="70" fillId="4" borderId="79" xfId="0" applyFont="1" applyFill="1" applyBorder="1" applyAlignment="1">
      <alignment vertical="center" wrapText="1"/>
    </xf>
    <xf numFmtId="0" fontId="171" fillId="0" borderId="17" xfId="0" applyFont="1" applyBorder="1" applyAlignment="1">
      <alignment horizontal="center" wrapText="1"/>
    </xf>
    <xf numFmtId="0" fontId="19" fillId="12" borderId="17" xfId="0" applyFont="1" applyFill="1" applyBorder="1" applyAlignment="1">
      <alignment horizontal="right" vertical="center" wrapText="1"/>
    </xf>
    <xf numFmtId="0" fontId="19" fillId="12" borderId="17" xfId="0" applyFont="1" applyFill="1" applyBorder="1" applyAlignment="1">
      <alignment horizontal="left" vertical="center" wrapText="1"/>
    </xf>
    <xf numFmtId="0" fontId="19" fillId="12" borderId="17" xfId="0" applyFont="1" applyFill="1" applyBorder="1" applyAlignment="1">
      <alignment horizontal="center" vertical="center" wrapText="1"/>
    </xf>
    <xf numFmtId="0" fontId="171" fillId="0" borderId="21" xfId="0" applyFont="1" applyBorder="1" applyAlignment="1">
      <alignment horizontal="center" vertical="center" wrapText="1"/>
    </xf>
    <xf numFmtId="1" fontId="145" fillId="32" borderId="21" xfId="0" applyNumberFormat="1" applyFont="1" applyFill="1" applyBorder="1" applyAlignment="1">
      <alignment horizontal="center" vertical="center" wrapText="1"/>
    </xf>
    <xf numFmtId="1" fontId="76" fillId="76" borderId="87" xfId="0" applyNumberFormat="1" applyFont="1" applyFill="1" applyBorder="1" applyAlignment="1">
      <alignment horizontal="center" vertical="center" wrapText="1"/>
    </xf>
    <xf numFmtId="0" fontId="79" fillId="89" borderId="17" xfId="0" applyFont="1" applyFill="1" applyBorder="1" applyAlignment="1">
      <alignment vertical="center" wrapText="1"/>
    </xf>
    <xf numFmtId="0" fontId="79" fillId="6" borderId="44" xfId="0" applyFont="1" applyFill="1" applyBorder="1" applyAlignment="1">
      <alignment horizontal="center" vertical="center" wrapText="1"/>
    </xf>
    <xf numFmtId="0" fontId="171" fillId="2" borderId="17" xfId="0" applyFont="1" applyFill="1" applyBorder="1" applyAlignment="1">
      <alignment horizontal="center" vertical="center" wrapText="1"/>
    </xf>
    <xf numFmtId="0" fontId="171" fillId="2" borderId="17" xfId="0" applyFont="1" applyFill="1" applyBorder="1" applyAlignment="1">
      <alignment horizontal="center" wrapText="1"/>
    </xf>
    <xf numFmtId="0" fontId="171" fillId="6" borderId="20" xfId="0" applyFont="1" applyFill="1" applyBorder="1" applyAlignment="1">
      <alignment horizontal="center" vertical="center" wrapText="1"/>
    </xf>
    <xf numFmtId="0" fontId="171" fillId="6" borderId="45" xfId="0" applyFont="1" applyFill="1" applyBorder="1" applyAlignment="1">
      <alignment horizontal="center" vertical="center" wrapText="1"/>
    </xf>
    <xf numFmtId="0" fontId="145" fillId="4" borderId="42" xfId="0" applyFont="1" applyFill="1" applyBorder="1" applyAlignment="1">
      <alignment horizontal="center" vertical="center"/>
    </xf>
    <xf numFmtId="0" fontId="79" fillId="6" borderId="29" xfId="0" applyFont="1" applyFill="1" applyBorder="1" applyAlignment="1">
      <alignment horizontal="center" vertical="center" wrapText="1"/>
    </xf>
    <xf numFmtId="0" fontId="171" fillId="6" borderId="21" xfId="0" applyFont="1" applyFill="1" applyBorder="1" applyAlignment="1">
      <alignment horizontal="center" vertical="center" wrapText="1"/>
    </xf>
    <xf numFmtId="0" fontId="171" fillId="6" borderId="43" xfId="0" applyFont="1" applyFill="1" applyBorder="1" applyAlignment="1">
      <alignment horizontal="center" vertical="center" wrapText="1"/>
    </xf>
    <xf numFmtId="1" fontId="145" fillId="41" borderId="42" xfId="0" applyNumberFormat="1" applyFont="1" applyFill="1" applyBorder="1" applyAlignment="1">
      <alignment horizontal="center" vertical="center" wrapText="1"/>
    </xf>
    <xf numFmtId="0" fontId="76" fillId="51" borderId="42" xfId="0" applyFont="1" applyFill="1" applyBorder="1" applyAlignment="1">
      <alignment vertical="center"/>
    </xf>
    <xf numFmtId="0" fontId="76" fillId="51" borderId="17" xfId="0" applyFont="1" applyFill="1" applyBorder="1" applyAlignment="1">
      <alignment vertical="center"/>
    </xf>
    <xf numFmtId="9" fontId="76" fillId="51" borderId="34" xfId="0" applyNumberFormat="1" applyFont="1" applyFill="1" applyBorder="1" applyAlignment="1">
      <alignment vertical="center"/>
    </xf>
    <xf numFmtId="9" fontId="76" fillId="51" borderId="29" xfId="0" applyNumberFormat="1" applyFont="1" applyFill="1" applyBorder="1" applyAlignment="1">
      <alignment vertical="center"/>
    </xf>
    <xf numFmtId="0" fontId="171" fillId="48" borderId="39" xfId="0" applyFont="1" applyFill="1" applyBorder="1" applyAlignment="1">
      <alignment horizontal="center"/>
    </xf>
    <xf numFmtId="0" fontId="19" fillId="3" borderId="39" xfId="0" applyFont="1" applyFill="1" applyBorder="1" applyAlignment="1">
      <alignment horizontal="left" vertical="center" wrapText="1"/>
    </xf>
    <xf numFmtId="0" fontId="169" fillId="3" borderId="0" xfId="0" applyFont="1" applyFill="1" applyAlignment="1">
      <alignment horizontal="center" vertical="center"/>
    </xf>
    <xf numFmtId="0" fontId="31" fillId="3" borderId="39" xfId="0" applyFont="1" applyFill="1" applyBorder="1" applyAlignment="1">
      <alignment horizontal="center" vertical="center"/>
    </xf>
    <xf numFmtId="0" fontId="31" fillId="3" borderId="0" xfId="0" applyFont="1" applyFill="1" applyAlignment="1">
      <alignment horizontal="center" vertical="center"/>
    </xf>
    <xf numFmtId="0" fontId="171" fillId="3" borderId="0" xfId="0" applyFont="1" applyFill="1" applyAlignment="1">
      <alignment horizontal="center" vertical="center"/>
    </xf>
    <xf numFmtId="0" fontId="19" fillId="3" borderId="39" xfId="0" applyFont="1" applyFill="1" applyBorder="1" applyAlignment="1">
      <alignment horizontal="center" vertical="center" wrapText="1"/>
    </xf>
    <xf numFmtId="0" fontId="19" fillId="3" borderId="0" xfId="0" applyFont="1" applyFill="1" applyAlignment="1">
      <alignment horizontal="center" vertical="center" wrapText="1"/>
    </xf>
    <xf numFmtId="0" fontId="149" fillId="3" borderId="24" xfId="0" applyFont="1" applyFill="1" applyBorder="1"/>
    <xf numFmtId="0" fontId="6" fillId="3" borderId="57" xfId="0" applyFont="1" applyFill="1" applyBorder="1" applyAlignment="1">
      <alignment horizontal="center"/>
    </xf>
    <xf numFmtId="0" fontId="6" fillId="3" borderId="26" xfId="0" applyFont="1" applyFill="1" applyBorder="1" applyAlignment="1">
      <alignment horizontal="center"/>
    </xf>
    <xf numFmtId="9" fontId="6" fillId="3" borderId="36" xfId="1" applyFont="1" applyFill="1" applyBorder="1" applyAlignment="1" applyProtection="1">
      <alignment horizontal="center"/>
    </xf>
    <xf numFmtId="9" fontId="6" fillId="3" borderId="66" xfId="1" applyFont="1" applyFill="1" applyBorder="1" applyAlignment="1" applyProtection="1">
      <alignment horizontal="center"/>
    </xf>
    <xf numFmtId="0" fontId="9" fillId="5" borderId="17" xfId="0" applyFont="1" applyFill="1" applyBorder="1" applyAlignment="1">
      <alignment vertical="center"/>
    </xf>
    <xf numFmtId="1" fontId="6" fillId="5" borderId="17" xfId="0" applyNumberFormat="1" applyFont="1" applyFill="1" applyBorder="1" applyAlignment="1">
      <alignment horizontal="center"/>
    </xf>
    <xf numFmtId="1" fontId="6" fillId="5" borderId="92" xfId="0" applyNumberFormat="1" applyFont="1" applyFill="1" applyBorder="1" applyAlignment="1">
      <alignment horizontal="center"/>
    </xf>
    <xf numFmtId="1" fontId="6" fillId="5" borderId="93" xfId="0" applyNumberFormat="1" applyFont="1" applyFill="1" applyBorder="1" applyAlignment="1">
      <alignment horizontal="center"/>
    </xf>
    <xf numFmtId="1" fontId="6" fillId="5" borderId="21" xfId="0" applyNumberFormat="1" applyFont="1" applyFill="1" applyBorder="1" applyAlignment="1">
      <alignment horizontal="center"/>
    </xf>
    <xf numFmtId="0" fontId="21" fillId="5" borderId="29" xfId="0" applyFont="1" applyFill="1" applyBorder="1"/>
    <xf numFmtId="0" fontId="21" fillId="5" borderId="43" xfId="0" applyFont="1" applyFill="1" applyBorder="1" applyAlignment="1">
      <alignment horizontal="left"/>
    </xf>
    <xf numFmtId="0" fontId="21" fillId="5" borderId="43" xfId="0" applyFont="1" applyFill="1" applyBorder="1" applyAlignment="1">
      <alignment horizontal="right" vertical="center"/>
    </xf>
    <xf numFmtId="0" fontId="21" fillId="5" borderId="43" xfId="0" applyFont="1" applyFill="1" applyBorder="1" applyAlignment="1">
      <alignment horizontal="left" vertical="center"/>
    </xf>
    <xf numFmtId="0" fontId="21" fillId="5" borderId="19" xfId="0" applyFont="1" applyFill="1" applyBorder="1"/>
    <xf numFmtId="9" fontId="21" fillId="5" borderId="19" xfId="1" applyFont="1" applyFill="1" applyBorder="1" applyProtection="1"/>
    <xf numFmtId="0" fontId="21" fillId="5" borderId="53" xfId="0" applyFont="1" applyFill="1" applyBorder="1" applyAlignment="1">
      <alignment horizontal="center"/>
    </xf>
    <xf numFmtId="0" fontId="21" fillId="5" borderId="39" xfId="0" applyFont="1" applyFill="1" applyBorder="1"/>
    <xf numFmtId="9" fontId="21" fillId="5" borderId="39" xfId="1" applyFont="1" applyFill="1" applyBorder="1" applyProtection="1"/>
    <xf numFmtId="0" fontId="21" fillId="5" borderId="21" xfId="0" applyFont="1" applyFill="1" applyBorder="1" applyAlignment="1">
      <alignment horizontal="center"/>
    </xf>
    <xf numFmtId="0" fontId="170" fillId="5" borderId="45" xfId="0" applyFont="1" applyFill="1" applyBorder="1" applyAlignment="1">
      <alignment horizontal="center" vertical="center"/>
    </xf>
    <xf numFmtId="0" fontId="21" fillId="5" borderId="45" xfId="0" applyFont="1" applyFill="1" applyBorder="1" applyAlignment="1">
      <alignment horizontal="center"/>
    </xf>
    <xf numFmtId="0" fontId="170" fillId="5" borderId="45" xfId="0" applyFont="1" applyFill="1" applyBorder="1" applyAlignment="1">
      <alignment horizontal="center"/>
    </xf>
    <xf numFmtId="0" fontId="21" fillId="5" borderId="45" xfId="0" applyFont="1" applyFill="1" applyBorder="1"/>
    <xf numFmtId="9" fontId="21" fillId="5" borderId="45" xfId="1" applyFont="1" applyFill="1" applyBorder="1" applyProtection="1"/>
    <xf numFmtId="0" fontId="56" fillId="89" borderId="0" xfId="2" applyFill="1"/>
    <xf numFmtId="0" fontId="0" fillId="50" borderId="0" xfId="0" applyFill="1" applyAlignment="1">
      <alignment vertical="center"/>
    </xf>
    <xf numFmtId="0" fontId="0" fillId="0" borderId="0" xfId="2" applyFont="1" applyAlignment="1">
      <alignment horizontal="right"/>
    </xf>
    <xf numFmtId="0" fontId="0" fillId="0" borderId="0" xfId="2" applyFont="1" applyAlignment="1">
      <alignment horizontal="left"/>
    </xf>
    <xf numFmtId="1" fontId="16" fillId="4" borderId="42" xfId="0" applyNumberFormat="1" applyFont="1" applyFill="1" applyBorder="1" applyAlignment="1">
      <alignment horizontal="center" vertical="center"/>
    </xf>
    <xf numFmtId="1" fontId="16" fillId="4" borderId="17" xfId="0" applyNumberFormat="1" applyFont="1" applyFill="1" applyBorder="1" applyAlignment="1">
      <alignment horizontal="center" vertical="center"/>
    </xf>
    <xf numFmtId="9" fontId="16" fillId="4" borderId="34" xfId="1" applyFont="1" applyFill="1" applyBorder="1" applyAlignment="1" applyProtection="1">
      <alignment horizontal="center" vertical="center"/>
    </xf>
    <xf numFmtId="0" fontId="105" fillId="0" borderId="0" xfId="0" applyFont="1" applyAlignment="1">
      <alignment horizontal="center" vertical="center" wrapText="1"/>
    </xf>
    <xf numFmtId="0" fontId="105" fillId="0" borderId="0" xfId="0" applyFont="1" applyAlignment="1">
      <alignment horizontal="right" vertical="center" wrapText="1"/>
    </xf>
    <xf numFmtId="0" fontId="105" fillId="0" borderId="0" xfId="0" quotePrefix="1" applyFont="1" applyAlignment="1">
      <alignment vertical="center" wrapText="1"/>
    </xf>
    <xf numFmtId="0" fontId="80" fillId="4" borderId="93" xfId="0" applyFont="1" applyFill="1" applyBorder="1" applyAlignment="1">
      <alignment vertical="center" wrapText="1"/>
    </xf>
    <xf numFmtId="0" fontId="80" fillId="4" borderId="0" xfId="0" applyFont="1" applyFill="1" applyAlignment="1">
      <alignment horizontal="right" vertical="center" wrapText="1"/>
    </xf>
    <xf numFmtId="0" fontId="80" fillId="4" borderId="47" xfId="0" applyFont="1" applyFill="1" applyBorder="1" applyAlignment="1">
      <alignment horizontal="center" vertical="center" wrapText="1"/>
    </xf>
    <xf numFmtId="0" fontId="80" fillId="4" borderId="19" xfId="0" applyFont="1" applyFill="1" applyBorder="1" applyAlignment="1">
      <alignment horizontal="center" vertical="center" wrapText="1"/>
    </xf>
    <xf numFmtId="0" fontId="80" fillId="4" borderId="46" xfId="0" applyFont="1" applyFill="1" applyBorder="1" applyAlignment="1">
      <alignment horizontal="center" vertical="center" wrapText="1"/>
    </xf>
    <xf numFmtId="0" fontId="80" fillId="4" borderId="7" xfId="0" applyFont="1" applyFill="1" applyBorder="1" applyAlignment="1">
      <alignment horizontal="center" vertical="center" wrapText="1"/>
    </xf>
    <xf numFmtId="0" fontId="80" fillId="4" borderId="15" xfId="0" applyFont="1" applyFill="1" applyBorder="1" applyAlignment="1">
      <alignment horizontal="center" vertical="center" wrapText="1"/>
    </xf>
    <xf numFmtId="0" fontId="80" fillId="4" borderId="12" xfId="0" applyFont="1" applyFill="1" applyBorder="1" applyAlignment="1">
      <alignment horizontal="center" vertical="center" wrapText="1"/>
    </xf>
    <xf numFmtId="1" fontId="19" fillId="6" borderId="17" xfId="0" applyNumberFormat="1" applyFont="1" applyFill="1" applyBorder="1" applyAlignment="1">
      <alignment horizontal="center" vertical="center"/>
    </xf>
    <xf numFmtId="0" fontId="75" fillId="8" borderId="17" xfId="0" applyFont="1" applyFill="1" applyBorder="1" applyAlignment="1">
      <alignment horizontal="center" vertical="center" wrapText="1"/>
    </xf>
    <xf numFmtId="0" fontId="75" fillId="8" borderId="92" xfId="0" applyFont="1" applyFill="1" applyBorder="1" applyAlignment="1">
      <alignment horizontal="center" vertical="center" wrapText="1"/>
    </xf>
    <xf numFmtId="0" fontId="75" fillId="8" borderId="93" xfId="0" applyFont="1" applyFill="1" applyBorder="1" applyAlignment="1">
      <alignment horizontal="center" vertical="center" wrapText="1"/>
    </xf>
    <xf numFmtId="0" fontId="75" fillId="8" borderId="21" xfId="0" applyFont="1" applyFill="1" applyBorder="1" applyAlignment="1">
      <alignment horizontal="center" vertical="center" wrapText="1"/>
    </xf>
    <xf numFmtId="0" fontId="174" fillId="14" borderId="17" xfId="0" applyFont="1" applyFill="1" applyBorder="1" applyAlignment="1">
      <alignment horizontal="center" vertical="center" wrapText="1"/>
    </xf>
    <xf numFmtId="0" fontId="169" fillId="6" borderId="17" xfId="3" applyFont="1" applyFill="1" applyBorder="1" applyAlignment="1" applyProtection="1">
      <alignment horizontal="center" vertical="center" wrapText="1"/>
    </xf>
    <xf numFmtId="0" fontId="169" fillId="6" borderId="29" xfId="3" applyFont="1" applyFill="1" applyBorder="1" applyAlignment="1" applyProtection="1">
      <alignment horizontal="center" vertical="center" wrapText="1"/>
    </xf>
    <xf numFmtId="0" fontId="76" fillId="32" borderId="21" xfId="0" applyFont="1" applyFill="1" applyBorder="1" applyAlignment="1">
      <alignment horizontal="center" vertical="center" wrapText="1"/>
    </xf>
    <xf numFmtId="0" fontId="1" fillId="28" borderId="17" xfId="0" applyFont="1" applyFill="1" applyBorder="1" applyAlignment="1">
      <alignment vertical="center"/>
    </xf>
    <xf numFmtId="0" fontId="76" fillId="32" borderId="34" xfId="0" applyFont="1" applyFill="1" applyBorder="1" applyAlignment="1">
      <alignment horizontal="center" vertical="center" wrapText="1"/>
    </xf>
    <xf numFmtId="0" fontId="79" fillId="32" borderId="21" xfId="0" applyFont="1" applyFill="1" applyBorder="1" applyAlignment="1">
      <alignment horizontal="center" vertical="center" wrapText="1"/>
    </xf>
    <xf numFmtId="9" fontId="79" fillId="32" borderId="17" xfId="0" applyNumberFormat="1" applyFont="1" applyFill="1" applyBorder="1" applyAlignment="1">
      <alignment horizontal="center" vertical="center" wrapText="1"/>
    </xf>
    <xf numFmtId="0" fontId="79" fillId="32" borderId="17" xfId="0" applyFont="1" applyFill="1" applyBorder="1" applyAlignment="1">
      <alignment horizontal="center" vertical="center" wrapText="1"/>
    </xf>
    <xf numFmtId="9" fontId="79" fillId="32" borderId="34" xfId="0" applyNumberFormat="1" applyFont="1" applyFill="1" applyBorder="1" applyAlignment="1">
      <alignment horizontal="center" vertical="center" wrapText="1"/>
    </xf>
    <xf numFmtId="1" fontId="73" fillId="3" borderId="17" xfId="0" applyNumberFormat="1" applyFont="1" applyFill="1" applyBorder="1" applyAlignment="1">
      <alignment horizontal="center" vertical="center" wrapText="1"/>
    </xf>
    <xf numFmtId="1" fontId="73" fillId="3" borderId="29" xfId="0" applyNumberFormat="1" applyFont="1" applyFill="1" applyBorder="1" applyAlignment="1">
      <alignment horizontal="center" vertical="center" wrapText="1"/>
    </xf>
    <xf numFmtId="1" fontId="73" fillId="3" borderId="92" xfId="0" applyNumberFormat="1" applyFont="1" applyFill="1" applyBorder="1" applyAlignment="1">
      <alignment horizontal="center" vertical="center" wrapText="1"/>
    </xf>
    <xf numFmtId="1" fontId="73" fillId="3" borderId="93" xfId="0" applyNumberFormat="1" applyFont="1" applyFill="1" applyBorder="1" applyAlignment="1">
      <alignment horizontal="center" vertical="center" wrapText="1"/>
    </xf>
    <xf numFmtId="1" fontId="73" fillId="3" borderId="21" xfId="0" applyNumberFormat="1" applyFont="1" applyFill="1" applyBorder="1" applyAlignment="1">
      <alignment horizontal="center" vertical="center" wrapText="1"/>
    </xf>
    <xf numFmtId="0" fontId="56" fillId="3" borderId="43" xfId="0" applyFont="1" applyFill="1" applyBorder="1" applyAlignment="1">
      <alignment horizontal="left" vertical="center"/>
    </xf>
    <xf numFmtId="0" fontId="79" fillId="3" borderId="21" xfId="0" applyFont="1" applyFill="1" applyBorder="1" applyAlignment="1">
      <alignment horizontal="center" vertical="center"/>
    </xf>
    <xf numFmtId="0" fontId="79" fillId="3" borderId="17" xfId="0" applyFont="1" applyFill="1" applyBorder="1" applyAlignment="1">
      <alignment horizontal="center" vertical="center"/>
    </xf>
    <xf numFmtId="0" fontId="79" fillId="3" borderId="34" xfId="0" applyFont="1" applyFill="1" applyBorder="1" applyAlignment="1">
      <alignment horizontal="center" vertical="center"/>
    </xf>
    <xf numFmtId="1" fontId="32" fillId="3" borderId="34" xfId="0" applyNumberFormat="1" applyFont="1" applyFill="1" applyBorder="1" applyAlignment="1">
      <alignment horizontal="center" vertical="center"/>
    </xf>
    <xf numFmtId="2" fontId="32" fillId="3" borderId="21" xfId="0" applyNumberFormat="1" applyFont="1" applyFill="1" applyBorder="1" applyAlignment="1">
      <alignment horizontal="center" vertical="center" wrapText="1"/>
    </xf>
    <xf numFmtId="1" fontId="19" fillId="64" borderId="17" xfId="0" applyNumberFormat="1" applyFont="1" applyFill="1" applyBorder="1" applyAlignment="1">
      <alignment horizontal="center" vertical="center"/>
    </xf>
    <xf numFmtId="2" fontId="31" fillId="20" borderId="42" xfId="0" applyNumberFormat="1" applyFont="1" applyFill="1" applyBorder="1" applyAlignment="1">
      <alignment vertical="center"/>
    </xf>
    <xf numFmtId="2" fontId="31" fillId="20" borderId="17" xfId="0" applyNumberFormat="1" applyFont="1" applyFill="1" applyBorder="1" applyAlignment="1">
      <alignment vertical="center"/>
    </xf>
    <xf numFmtId="2" fontId="31" fillId="20" borderId="34" xfId="0" applyNumberFormat="1" applyFont="1" applyFill="1" applyBorder="1" applyAlignment="1">
      <alignment vertical="center"/>
    </xf>
    <xf numFmtId="0" fontId="13" fillId="12" borderId="21" xfId="0" applyFont="1" applyFill="1" applyBorder="1" applyAlignment="1">
      <alignment vertical="center"/>
    </xf>
    <xf numFmtId="0" fontId="174" fillId="14" borderId="21" xfId="0" applyFont="1" applyFill="1" applyBorder="1" applyAlignment="1">
      <alignment horizontal="center" vertical="center" wrapText="1"/>
    </xf>
    <xf numFmtId="0" fontId="13" fillId="12" borderId="21" xfId="0" applyFont="1" applyFill="1" applyBorder="1" applyAlignment="1">
      <alignment horizontal="right" vertical="center"/>
    </xf>
    <xf numFmtId="1" fontId="54" fillId="64" borderId="93" xfId="0" applyNumberFormat="1" applyFont="1" applyFill="1" applyBorder="1" applyAlignment="1">
      <alignment horizontal="center" vertical="center" wrapText="1"/>
    </xf>
    <xf numFmtId="0" fontId="31" fillId="12" borderId="0" xfId="0" applyFont="1" applyFill="1" applyAlignment="1">
      <alignment horizontal="left" vertical="center"/>
    </xf>
    <xf numFmtId="0" fontId="1" fillId="28" borderId="34" xfId="0" applyFont="1" applyFill="1" applyBorder="1" applyAlignment="1">
      <alignment vertical="center"/>
    </xf>
    <xf numFmtId="0" fontId="13" fillId="12" borderId="19" xfId="0" applyFont="1" applyFill="1" applyBorder="1" applyAlignment="1">
      <alignment horizontal="right" vertical="center"/>
    </xf>
    <xf numFmtId="0" fontId="13" fillId="12" borderId="53" xfId="0" applyFont="1" applyFill="1" applyBorder="1" applyAlignment="1">
      <alignment vertical="center"/>
    </xf>
    <xf numFmtId="0" fontId="174" fillId="14" borderId="53" xfId="0" applyFont="1" applyFill="1" applyBorder="1" applyAlignment="1">
      <alignment horizontal="center" vertical="center" wrapText="1"/>
    </xf>
    <xf numFmtId="0" fontId="79" fillId="32" borderId="21" xfId="0" applyFont="1" applyFill="1" applyBorder="1" applyAlignment="1">
      <alignment horizontal="center" vertical="center"/>
    </xf>
    <xf numFmtId="1" fontId="0" fillId="6" borderId="17" xfId="0" applyNumberFormat="1" applyFill="1" applyBorder="1" applyAlignment="1">
      <alignment horizontal="center" vertical="center"/>
    </xf>
    <xf numFmtId="0" fontId="1" fillId="65" borderId="42" xfId="0" applyFont="1" applyFill="1" applyBorder="1" applyAlignment="1">
      <alignment vertical="center"/>
    </xf>
    <xf numFmtId="0" fontId="1" fillId="65" borderId="17" xfId="0" applyFont="1" applyFill="1" applyBorder="1" applyAlignment="1">
      <alignment vertical="center"/>
    </xf>
    <xf numFmtId="0" fontId="1" fillId="65" borderId="34" xfId="0" applyFont="1" applyFill="1" applyBorder="1" applyAlignment="1">
      <alignment vertical="center"/>
    </xf>
    <xf numFmtId="0" fontId="171" fillId="3" borderId="19" xfId="0" applyFont="1" applyFill="1" applyBorder="1" applyAlignment="1">
      <alignment horizontal="center" vertical="center"/>
    </xf>
    <xf numFmtId="1" fontId="19" fillId="64" borderId="92" xfId="0" applyNumberFormat="1" applyFont="1" applyFill="1" applyBorder="1" applyAlignment="1">
      <alignment horizontal="center" vertical="center"/>
    </xf>
    <xf numFmtId="0" fontId="56" fillId="0" borderId="17" xfId="0" applyFont="1" applyBorder="1" applyAlignment="1">
      <alignment vertical="center" wrapText="1"/>
    </xf>
    <xf numFmtId="0" fontId="174" fillId="0" borderId="21" xfId="0" applyFont="1" applyBorder="1" applyAlignment="1">
      <alignment horizontal="center" vertical="center" wrapText="1"/>
    </xf>
    <xf numFmtId="9" fontId="79" fillId="32" borderId="21" xfId="0" applyNumberFormat="1" applyFont="1" applyFill="1" applyBorder="1" applyAlignment="1">
      <alignment horizontal="center" vertical="center"/>
    </xf>
    <xf numFmtId="9" fontId="79" fillId="32" borderId="17" xfId="0" applyNumberFormat="1" applyFont="1" applyFill="1" applyBorder="1" applyAlignment="1">
      <alignment horizontal="center" vertical="center"/>
    </xf>
    <xf numFmtId="0" fontId="13" fillId="12" borderId="21" xfId="0" applyFont="1" applyFill="1" applyBorder="1" applyAlignment="1">
      <alignment horizontal="right" vertical="center" wrapText="1"/>
    </xf>
    <xf numFmtId="0" fontId="174" fillId="0" borderId="43" xfId="0" applyFont="1" applyBorder="1" applyAlignment="1">
      <alignment horizontal="center" vertical="center" wrapText="1"/>
    </xf>
    <xf numFmtId="0" fontId="19" fillId="3" borderId="21" xfId="0" applyFont="1" applyFill="1" applyBorder="1" applyAlignment="1">
      <alignment horizontal="center" vertical="center"/>
    </xf>
    <xf numFmtId="0" fontId="19" fillId="3" borderId="17" xfId="0" applyFont="1" applyFill="1" applyBorder="1" applyAlignment="1">
      <alignment horizontal="center" vertical="center"/>
    </xf>
    <xf numFmtId="0" fontId="19" fillId="3" borderId="34" xfId="0" applyFont="1" applyFill="1" applyBorder="1" applyAlignment="1">
      <alignment horizontal="center" vertical="center"/>
    </xf>
    <xf numFmtId="0" fontId="19" fillId="6" borderId="17" xfId="3" applyFont="1" applyFill="1" applyBorder="1" applyAlignment="1" applyProtection="1">
      <alignment horizontal="left" vertical="center" wrapText="1"/>
    </xf>
    <xf numFmtId="0" fontId="171" fillId="14" borderId="21" xfId="0" applyFont="1" applyFill="1" applyBorder="1" applyAlignment="1">
      <alignment horizontal="center" vertical="center" wrapText="1"/>
    </xf>
    <xf numFmtId="0" fontId="171" fillId="6" borderId="17" xfId="3" applyFont="1" applyFill="1" applyBorder="1" applyAlignment="1" applyProtection="1">
      <alignment horizontal="center" vertical="center" wrapText="1"/>
    </xf>
    <xf numFmtId="0" fontId="171" fillId="6" borderId="29" xfId="3" applyFont="1" applyFill="1" applyBorder="1" applyAlignment="1" applyProtection="1">
      <alignment horizontal="center" vertical="center" wrapText="1"/>
    </xf>
    <xf numFmtId="0" fontId="1" fillId="20" borderId="42" xfId="0" applyFont="1" applyFill="1" applyBorder="1" applyAlignment="1">
      <alignment vertical="center" wrapText="1"/>
    </xf>
    <xf numFmtId="0" fontId="1" fillId="20" borderId="17" xfId="0" applyFont="1" applyFill="1" applyBorder="1" applyAlignment="1">
      <alignment vertical="center" wrapText="1"/>
    </xf>
    <xf numFmtId="0" fontId="1" fillId="20" borderId="34" xfId="0" applyFont="1" applyFill="1" applyBorder="1" applyAlignment="1">
      <alignment vertical="center" wrapText="1"/>
    </xf>
    <xf numFmtId="0" fontId="171" fillId="14" borderId="20" xfId="0" applyFont="1" applyFill="1" applyBorder="1" applyAlignment="1">
      <alignment horizontal="center" vertical="center" wrapText="1"/>
    </xf>
    <xf numFmtId="0" fontId="13" fillId="12" borderId="20" xfId="0" applyFont="1" applyFill="1" applyBorder="1" applyAlignment="1">
      <alignment horizontal="right" vertical="center"/>
    </xf>
    <xf numFmtId="0" fontId="13" fillId="12" borderId="20" xfId="0" applyFont="1" applyFill="1" applyBorder="1" applyAlignment="1">
      <alignment vertical="center"/>
    </xf>
    <xf numFmtId="1" fontId="116" fillId="94" borderId="21" xfId="0" applyNumberFormat="1" applyFont="1" applyFill="1" applyBorder="1" applyAlignment="1">
      <alignment horizontal="center" vertical="center"/>
    </xf>
    <xf numFmtId="0" fontId="174" fillId="14" borderId="20" xfId="0" applyFont="1" applyFill="1" applyBorder="1" applyAlignment="1">
      <alignment horizontal="center" vertical="center" wrapText="1"/>
    </xf>
    <xf numFmtId="0" fontId="174" fillId="14" borderId="43" xfId="0" applyFont="1" applyFill="1" applyBorder="1" applyAlignment="1">
      <alignment horizontal="center" vertical="center" wrapText="1"/>
    </xf>
    <xf numFmtId="0" fontId="169" fillId="0" borderId="73" xfId="0" applyFont="1" applyBorder="1" applyAlignment="1">
      <alignment horizontal="center" vertical="center" wrapText="1"/>
    </xf>
    <xf numFmtId="0" fontId="0" fillId="12" borderId="73" xfId="0" applyFill="1" applyBorder="1" applyAlignment="1">
      <alignment horizontal="right" vertical="center" wrapText="1"/>
    </xf>
    <xf numFmtId="0" fontId="0" fillId="12" borderId="73" xfId="0" applyFill="1" applyBorder="1" applyAlignment="1">
      <alignment vertical="center" wrapText="1"/>
    </xf>
    <xf numFmtId="0" fontId="169" fillId="6" borderId="21" xfId="3" applyFont="1" applyFill="1" applyBorder="1" applyAlignment="1" applyProtection="1">
      <alignment horizontal="center" vertical="center" wrapText="1"/>
    </xf>
    <xf numFmtId="9" fontId="79" fillId="32" borderId="87" xfId="0" applyNumberFormat="1" applyFont="1" applyFill="1" applyBorder="1" applyAlignment="1">
      <alignment horizontal="center" vertical="center" wrapText="1"/>
    </xf>
    <xf numFmtId="0" fontId="20" fillId="3" borderId="51" xfId="0" applyFont="1" applyFill="1" applyBorder="1" applyAlignment="1">
      <alignment wrapText="1"/>
    </xf>
    <xf numFmtId="0" fontId="20" fillId="3" borderId="43" xfId="0" applyFont="1" applyFill="1" applyBorder="1" applyAlignment="1">
      <alignment wrapText="1"/>
    </xf>
    <xf numFmtId="0" fontId="20" fillId="3" borderId="52" xfId="0" applyFont="1" applyFill="1" applyBorder="1" applyAlignment="1">
      <alignment horizontal="right" vertical="center" wrapText="1"/>
    </xf>
    <xf numFmtId="0" fontId="20" fillId="3" borderId="52" xfId="0" applyFont="1" applyFill="1" applyBorder="1" applyAlignment="1">
      <alignment horizontal="left" vertical="center" wrapText="1"/>
    </xf>
    <xf numFmtId="0" fontId="170" fillId="3" borderId="22" xfId="0" applyFont="1" applyFill="1" applyBorder="1" applyAlignment="1">
      <alignment horizontal="center" vertical="center" wrapText="1"/>
    </xf>
    <xf numFmtId="0" fontId="170" fillId="3" borderId="66" xfId="0" applyFont="1" applyFill="1" applyBorder="1" applyAlignment="1">
      <alignment horizontal="center" vertical="center" wrapText="1"/>
    </xf>
    <xf numFmtId="0" fontId="170" fillId="3" borderId="14" xfId="0" applyFont="1" applyFill="1" applyBorder="1" applyAlignment="1">
      <alignment horizontal="center" vertical="center" wrapText="1"/>
    </xf>
    <xf numFmtId="0" fontId="170" fillId="3" borderId="52" xfId="0" applyFont="1" applyFill="1" applyBorder="1" applyAlignment="1">
      <alignment horizontal="center" vertical="center" wrapText="1"/>
    </xf>
    <xf numFmtId="0" fontId="20" fillId="3" borderId="14" xfId="0" applyFont="1" applyFill="1" applyBorder="1" applyAlignment="1">
      <alignment horizontal="right" vertical="center" wrapText="1"/>
    </xf>
    <xf numFmtId="0" fontId="20" fillId="3" borderId="14" xfId="0" applyFont="1" applyFill="1" applyBorder="1" applyAlignment="1">
      <alignment horizontal="left" vertical="center" wrapText="1"/>
    </xf>
    <xf numFmtId="0" fontId="170" fillId="3" borderId="30" xfId="0" applyFont="1" applyFill="1" applyBorder="1" applyAlignment="1">
      <alignment horizontal="center" vertical="center" wrapText="1"/>
    </xf>
    <xf numFmtId="0" fontId="20" fillId="3" borderId="17" xfId="0" applyFont="1" applyFill="1" applyBorder="1" applyAlignment="1">
      <alignment horizontal="right" vertical="center" wrapText="1"/>
    </xf>
    <xf numFmtId="0" fontId="20" fillId="3" borderId="17" xfId="0" applyFont="1" applyFill="1" applyBorder="1" applyAlignment="1">
      <alignment horizontal="left" vertical="center" wrapText="1"/>
    </xf>
    <xf numFmtId="1" fontId="32" fillId="3" borderId="21" xfId="0" applyNumberFormat="1" applyFont="1" applyFill="1" applyBorder="1" applyAlignment="1">
      <alignment horizontal="center" vertical="center"/>
    </xf>
    <xf numFmtId="0" fontId="70" fillId="4" borderId="48" xfId="0" applyFont="1" applyFill="1" applyBorder="1" applyAlignment="1">
      <alignment horizontal="left" vertical="center" wrapText="1"/>
    </xf>
    <xf numFmtId="0" fontId="90" fillId="4" borderId="11" xfId="0" applyFont="1" applyFill="1" applyBorder="1" applyAlignment="1">
      <alignment vertical="center" wrapText="1"/>
    </xf>
    <xf numFmtId="0" fontId="90" fillId="4" borderId="92" xfId="0" applyFont="1" applyFill="1" applyBorder="1" applyAlignment="1">
      <alignment vertical="center" wrapText="1"/>
    </xf>
    <xf numFmtId="0" fontId="90" fillId="4" borderId="17" xfId="0" applyFont="1" applyFill="1" applyBorder="1" applyAlignment="1">
      <alignment vertical="center" wrapText="1"/>
    </xf>
    <xf numFmtId="0" fontId="80" fillId="4" borderId="11" xfId="0" applyFont="1" applyFill="1" applyBorder="1" applyAlignment="1">
      <alignment vertical="center" wrapText="1"/>
    </xf>
    <xf numFmtId="0" fontId="80" fillId="4" borderId="11" xfId="0" applyFont="1" applyFill="1" applyBorder="1" applyAlignment="1">
      <alignment horizontal="right" vertical="center" wrapText="1"/>
    </xf>
    <xf numFmtId="0" fontId="80" fillId="4" borderId="11" xfId="0" applyFont="1" applyFill="1" applyBorder="1" applyAlignment="1">
      <alignment horizontal="left" vertical="center" wrapText="1"/>
    </xf>
    <xf numFmtId="0" fontId="172" fillId="4" borderId="11" xfId="0" applyFont="1" applyFill="1" applyBorder="1" applyAlignment="1">
      <alignment horizontal="center" vertical="center" wrapText="1"/>
    </xf>
    <xf numFmtId="0" fontId="80" fillId="4" borderId="21" xfId="0" applyFont="1" applyFill="1" applyBorder="1" applyAlignment="1">
      <alignment horizontal="center" vertical="center" wrapText="1"/>
    </xf>
    <xf numFmtId="0" fontId="80" fillId="4" borderId="34" xfId="0" applyFont="1" applyFill="1" applyBorder="1" applyAlignment="1">
      <alignment horizontal="center" vertical="center" wrapText="1"/>
    </xf>
    <xf numFmtId="0" fontId="80" fillId="4" borderId="4" xfId="0" applyFont="1" applyFill="1" applyBorder="1" applyAlignment="1">
      <alignment horizontal="center" vertical="center" wrapText="1"/>
    </xf>
    <xf numFmtId="0" fontId="80" fillId="4" borderId="10" xfId="0" applyFont="1" applyFill="1" applyBorder="1" applyAlignment="1">
      <alignment horizontal="center" vertical="center" wrapText="1"/>
    </xf>
    <xf numFmtId="0" fontId="80" fillId="4" borderId="11" xfId="0" applyFont="1" applyFill="1" applyBorder="1" applyAlignment="1">
      <alignment horizontal="center" vertical="center" wrapText="1"/>
    </xf>
    <xf numFmtId="0" fontId="80" fillId="4" borderId="5" xfId="0" applyFont="1" applyFill="1" applyBorder="1" applyAlignment="1">
      <alignment horizontal="center" vertical="center" wrapText="1"/>
    </xf>
    <xf numFmtId="0" fontId="1" fillId="28" borderId="21" xfId="0" applyFont="1" applyFill="1" applyBorder="1" applyAlignment="1">
      <alignment vertical="center"/>
    </xf>
    <xf numFmtId="0" fontId="1" fillId="28" borderId="87" xfId="0" applyFont="1" applyFill="1" applyBorder="1" applyAlignment="1">
      <alignment vertical="center"/>
    </xf>
    <xf numFmtId="2" fontId="1" fillId="20" borderId="42" xfId="0" applyNumberFormat="1" applyFont="1" applyFill="1" applyBorder="1" applyAlignment="1">
      <alignment vertical="center"/>
    </xf>
    <xf numFmtId="2" fontId="1" fillId="20" borderId="17" xfId="0" applyNumberFormat="1" applyFont="1" applyFill="1" applyBorder="1" applyAlignment="1">
      <alignment vertical="center"/>
    </xf>
    <xf numFmtId="2" fontId="1" fillId="20" borderId="34" xfId="0" applyNumberFormat="1" applyFont="1" applyFill="1" applyBorder="1" applyAlignment="1">
      <alignment vertical="center"/>
    </xf>
    <xf numFmtId="0" fontId="76" fillId="52" borderId="17" xfId="0" applyFont="1" applyFill="1" applyBorder="1" applyAlignment="1">
      <alignment horizontal="center" vertical="center" wrapText="1"/>
    </xf>
    <xf numFmtId="2" fontId="1" fillId="20" borderId="17" xfId="0" applyNumberFormat="1" applyFont="1" applyFill="1" applyBorder="1" applyAlignment="1">
      <alignment horizontal="center" vertical="center"/>
    </xf>
    <xf numFmtId="2" fontId="32" fillId="3" borderId="88" xfId="0" applyNumberFormat="1" applyFont="1" applyFill="1" applyBorder="1" applyAlignment="1">
      <alignment horizontal="center" vertical="center" wrapText="1"/>
    </xf>
    <xf numFmtId="0" fontId="6" fillId="3" borderId="57" xfId="0" applyFont="1" applyFill="1" applyBorder="1" applyAlignment="1">
      <alignment horizontal="center" vertical="center"/>
    </xf>
    <xf numFmtId="2" fontId="32" fillId="3" borderId="26" xfId="0" applyNumberFormat="1" applyFont="1" applyFill="1" applyBorder="1" applyAlignment="1">
      <alignment horizontal="center" vertical="center" wrapText="1"/>
    </xf>
    <xf numFmtId="9" fontId="32" fillId="3" borderId="36" xfId="1" applyFont="1" applyFill="1" applyBorder="1" applyAlignment="1" applyProtection="1">
      <alignment horizontal="center" vertical="center" wrapText="1"/>
    </xf>
    <xf numFmtId="2" fontId="32" fillId="3" borderId="26" xfId="0" applyNumberFormat="1" applyFont="1" applyFill="1" applyBorder="1" applyAlignment="1">
      <alignment horizontal="center" vertical="center"/>
    </xf>
    <xf numFmtId="0" fontId="117" fillId="5" borderId="17" xfId="0" applyFont="1" applyFill="1" applyBorder="1" applyAlignment="1">
      <alignment horizontal="left" vertical="center" wrapText="1"/>
    </xf>
    <xf numFmtId="1" fontId="20" fillId="5" borderId="17" xfId="0" applyNumberFormat="1" applyFont="1" applyFill="1" applyBorder="1" applyAlignment="1">
      <alignment horizontal="center" vertical="center"/>
    </xf>
    <xf numFmtId="1" fontId="20" fillId="5" borderId="29" xfId="0" applyNumberFormat="1" applyFont="1" applyFill="1" applyBorder="1" applyAlignment="1">
      <alignment horizontal="center" vertical="center"/>
    </xf>
    <xf numFmtId="1" fontId="20" fillId="5" borderId="94" xfId="0" applyNumberFormat="1" applyFont="1" applyFill="1" applyBorder="1" applyAlignment="1">
      <alignment horizontal="center" vertical="center"/>
    </xf>
    <xf numFmtId="1" fontId="20" fillId="5" borderId="103" xfId="0" applyNumberFormat="1" applyFont="1" applyFill="1" applyBorder="1" applyAlignment="1">
      <alignment horizontal="center" vertical="center"/>
    </xf>
    <xf numFmtId="1" fontId="20" fillId="5" borderId="95" xfId="0" applyNumberFormat="1" applyFont="1" applyFill="1" applyBorder="1" applyAlignment="1">
      <alignment horizontal="center" vertical="center"/>
    </xf>
    <xf numFmtId="1" fontId="20" fillId="5" borderId="21" xfId="0" applyNumberFormat="1" applyFont="1" applyFill="1" applyBorder="1" applyAlignment="1">
      <alignment horizontal="center" vertical="center"/>
    </xf>
    <xf numFmtId="0" fontId="85" fillId="5" borderId="29" xfId="0" applyFont="1" applyFill="1" applyBorder="1" applyAlignment="1">
      <alignment wrapText="1"/>
    </xf>
    <xf numFmtId="0" fontId="85" fillId="5" borderId="43" xfId="0" applyFont="1" applyFill="1" applyBorder="1" applyAlignment="1">
      <alignment wrapText="1"/>
    </xf>
    <xf numFmtId="0" fontId="85" fillId="5" borderId="43" xfId="0" applyFont="1" applyFill="1" applyBorder="1" applyAlignment="1">
      <alignment horizontal="right" wrapText="1"/>
    </xf>
    <xf numFmtId="0" fontId="170" fillId="5" borderId="43" xfId="0" applyFont="1" applyFill="1" applyBorder="1" applyAlignment="1">
      <alignment horizontal="center" vertical="center" wrapText="1"/>
    </xf>
    <xf numFmtId="0" fontId="170" fillId="5" borderId="43" xfId="0" applyFont="1" applyFill="1" applyBorder="1" applyAlignment="1">
      <alignment horizontal="center" wrapText="1"/>
    </xf>
    <xf numFmtId="0" fontId="170" fillId="5" borderId="39" xfId="0" applyFont="1" applyFill="1" applyBorder="1" applyAlignment="1">
      <alignment horizontal="center" wrapText="1"/>
    </xf>
    <xf numFmtId="0" fontId="20" fillId="5" borderId="39" xfId="0" applyFont="1" applyFill="1" applyBorder="1"/>
    <xf numFmtId="2" fontId="32" fillId="5" borderId="39" xfId="0" applyNumberFormat="1" applyFont="1" applyFill="1" applyBorder="1" applyAlignment="1">
      <alignment horizontal="center" vertical="center" wrapText="1"/>
    </xf>
    <xf numFmtId="2" fontId="32" fillId="5" borderId="53" xfId="0" applyNumberFormat="1" applyFont="1" applyFill="1" applyBorder="1" applyAlignment="1">
      <alignment horizontal="center" vertical="center" wrapText="1"/>
    </xf>
    <xf numFmtId="0" fontId="169" fillId="0" borderId="0" xfId="0" applyFont="1" applyAlignment="1">
      <alignment horizontal="center" wrapText="1"/>
    </xf>
    <xf numFmtId="1" fontId="16" fillId="0" borderId="33" xfId="0" applyNumberFormat="1" applyFont="1" applyBorder="1" applyAlignment="1">
      <alignment horizontal="center" vertical="center"/>
    </xf>
    <xf numFmtId="0" fontId="15" fillId="6" borderId="5" xfId="0" applyFont="1" applyFill="1" applyBorder="1" applyAlignment="1">
      <alignment vertical="center"/>
    </xf>
    <xf numFmtId="1" fontId="16" fillId="4" borderId="6" xfId="0" applyNumberFormat="1" applyFont="1" applyFill="1" applyBorder="1" applyAlignment="1">
      <alignment horizontal="center" vertical="center"/>
    </xf>
    <xf numFmtId="0" fontId="15" fillId="6" borderId="12" xfId="0" applyFont="1" applyFill="1" applyBorder="1" applyAlignment="1">
      <alignment vertical="center"/>
    </xf>
    <xf numFmtId="0" fontId="58" fillId="0" borderId="0" xfId="0" applyFont="1" applyAlignment="1">
      <alignment wrapText="1"/>
    </xf>
    <xf numFmtId="0" fontId="58" fillId="0" borderId="0" xfId="0" applyFont="1" applyAlignment="1">
      <alignment horizontal="right" wrapText="1"/>
    </xf>
    <xf numFmtId="0" fontId="58" fillId="0" borderId="0" xfId="0" applyFont="1" applyAlignment="1">
      <alignment horizontal="left" wrapText="1"/>
    </xf>
    <xf numFmtId="0" fontId="58" fillId="0" borderId="0" xfId="0" applyFont="1" applyAlignment="1">
      <alignment horizontal="right" vertical="top" wrapText="1"/>
    </xf>
    <xf numFmtId="0" fontId="58" fillId="0" borderId="0" xfId="0" applyFont="1" applyAlignment="1">
      <alignment horizontal="left" vertical="top" wrapText="1"/>
    </xf>
    <xf numFmtId="0" fontId="59" fillId="0" borderId="0" xfId="0" applyFont="1" applyAlignment="1">
      <alignment horizontal="right" vertical="center" wrapText="1"/>
    </xf>
    <xf numFmtId="0" fontId="59" fillId="0" borderId="0" xfId="0" applyFont="1" applyAlignment="1">
      <alignment horizontal="left" vertical="center" wrapText="1"/>
    </xf>
    <xf numFmtId="0" fontId="59" fillId="0" borderId="0" xfId="0" applyFont="1" applyAlignment="1">
      <alignment vertical="center" wrapText="1"/>
    </xf>
    <xf numFmtId="0" fontId="61" fillId="3" borderId="17" xfId="0" applyFont="1" applyFill="1" applyBorder="1" applyAlignment="1">
      <alignment horizontal="center" vertical="center"/>
    </xf>
    <xf numFmtId="0" fontId="1" fillId="6" borderId="19" xfId="0" applyFont="1" applyFill="1" applyBorder="1" applyAlignment="1">
      <alignment horizontal="center" vertical="center" wrapText="1"/>
    </xf>
    <xf numFmtId="0" fontId="162" fillId="8" borderId="92" xfId="0" applyFont="1" applyFill="1" applyBorder="1" applyAlignment="1">
      <alignment horizontal="center" vertical="center" wrapText="1"/>
    </xf>
    <xf numFmtId="0" fontId="162" fillId="8" borderId="17" xfId="0" applyFont="1" applyFill="1" applyBorder="1" applyAlignment="1">
      <alignment horizontal="center" vertical="center" wrapText="1"/>
    </xf>
    <xf numFmtId="0" fontId="167" fillId="8" borderId="93" xfId="0" applyFont="1" applyFill="1" applyBorder="1" applyAlignment="1">
      <alignment horizontal="center" vertical="center" wrapText="1"/>
    </xf>
    <xf numFmtId="0" fontId="162" fillId="8" borderId="53" xfId="0" applyFont="1" applyFill="1" applyBorder="1" applyAlignment="1">
      <alignment horizontal="center" vertical="center" wrapText="1"/>
    </xf>
    <xf numFmtId="0" fontId="19" fillId="2" borderId="53" xfId="0" applyFont="1" applyFill="1" applyBorder="1" applyAlignment="1">
      <alignment horizontal="left" vertical="center" wrapText="1"/>
    </xf>
    <xf numFmtId="0" fontId="19" fillId="0" borderId="19" xfId="0" applyFont="1" applyBorder="1" applyAlignment="1">
      <alignment horizontal="center" vertical="center" wrapText="1"/>
    </xf>
    <xf numFmtId="0" fontId="1" fillId="12" borderId="53" xfId="0" applyFont="1" applyFill="1" applyBorder="1" applyAlignment="1">
      <alignment horizontal="right" vertical="center"/>
    </xf>
    <xf numFmtId="0" fontId="1" fillId="12" borderId="53" xfId="0" applyFont="1" applyFill="1" applyBorder="1" applyAlignment="1">
      <alignment horizontal="left" vertical="center"/>
    </xf>
    <xf numFmtId="0" fontId="169" fillId="0" borderId="19" xfId="0" applyFont="1" applyBorder="1" applyAlignment="1">
      <alignment horizontal="center" vertical="center" wrapText="1"/>
    </xf>
    <xf numFmtId="0" fontId="31" fillId="12" borderId="19" xfId="0" applyFont="1" applyFill="1" applyBorder="1" applyAlignment="1">
      <alignment horizontal="right" vertical="center" wrapText="1"/>
    </xf>
    <xf numFmtId="0" fontId="31" fillId="12" borderId="19" xfId="0" applyFont="1" applyFill="1" applyBorder="1" applyAlignment="1">
      <alignment horizontal="left" vertical="center" wrapText="1"/>
    </xf>
    <xf numFmtId="0" fontId="0" fillId="12" borderId="19" xfId="0" applyFill="1" applyBorder="1" applyAlignment="1">
      <alignment horizontal="right" vertical="center"/>
    </xf>
    <xf numFmtId="0" fontId="0" fillId="12" borderId="19" xfId="0" applyFill="1" applyBorder="1" applyAlignment="1">
      <alignment horizontal="left" vertical="center"/>
    </xf>
    <xf numFmtId="0" fontId="169" fillId="0" borderId="38" xfId="0" applyFont="1" applyBorder="1" applyAlignment="1">
      <alignment horizontal="center" vertical="center" wrapText="1"/>
    </xf>
    <xf numFmtId="0" fontId="0" fillId="12" borderId="53" xfId="0" applyFill="1" applyBorder="1" applyAlignment="1">
      <alignment horizontal="right" vertical="center"/>
    </xf>
    <xf numFmtId="0" fontId="0" fillId="0" borderId="19" xfId="0" applyBorder="1" applyAlignment="1">
      <alignment horizontal="center" vertical="center"/>
    </xf>
    <xf numFmtId="0" fontId="0" fillId="12" borderId="19" xfId="0" applyFill="1" applyBorder="1" applyAlignment="1">
      <alignment horizontal="right" vertical="center" wrapText="1"/>
    </xf>
    <xf numFmtId="0" fontId="0" fillId="12" borderId="19" xfId="0" applyFill="1" applyBorder="1" applyAlignment="1">
      <alignment horizontal="left" vertical="center" wrapText="1"/>
    </xf>
    <xf numFmtId="0" fontId="0" fillId="0" borderId="19" xfId="0" applyBorder="1" applyAlignment="1">
      <alignment horizontal="center" vertical="center" wrapText="1"/>
    </xf>
    <xf numFmtId="0" fontId="25" fillId="0" borderId="19" xfId="0" applyFont="1" applyBorder="1" applyAlignment="1">
      <alignment horizontal="center" vertical="center"/>
    </xf>
    <xf numFmtId="0" fontId="25" fillId="0" borderId="38" xfId="0" applyFont="1" applyBorder="1" applyAlignment="1">
      <alignment horizontal="center" vertical="center"/>
    </xf>
    <xf numFmtId="0" fontId="1" fillId="40" borderId="47" xfId="0" applyFont="1" applyFill="1" applyBorder="1" applyAlignment="1">
      <alignment horizontal="center" vertical="center"/>
    </xf>
    <xf numFmtId="9" fontId="76" fillId="40" borderId="19" xfId="1" applyFont="1" applyFill="1" applyBorder="1" applyAlignment="1" applyProtection="1">
      <alignment horizontal="center" vertical="center"/>
    </xf>
    <xf numFmtId="0" fontId="76" fillId="41" borderId="19" xfId="0" applyFont="1" applyFill="1" applyBorder="1" applyAlignment="1">
      <alignment horizontal="center" vertical="center"/>
    </xf>
    <xf numFmtId="0" fontId="76" fillId="41" borderId="46" xfId="0" applyFont="1" applyFill="1" applyBorder="1" applyAlignment="1">
      <alignment horizontal="center" vertical="center"/>
    </xf>
    <xf numFmtId="9" fontId="76" fillId="40" borderId="40" xfId="1" applyFont="1" applyFill="1" applyBorder="1" applyAlignment="1" applyProtection="1">
      <alignment horizontal="center" vertical="center"/>
    </xf>
    <xf numFmtId="0" fontId="1" fillId="20" borderId="47" xfId="0" applyFont="1" applyFill="1" applyBorder="1" applyAlignment="1">
      <alignment horizontal="center" vertical="center" wrapText="1"/>
    </xf>
    <xf numFmtId="0" fontId="1" fillId="20" borderId="19" xfId="0" applyFont="1" applyFill="1" applyBorder="1" applyAlignment="1">
      <alignment horizontal="center" vertical="center" wrapText="1"/>
    </xf>
    <xf numFmtId="0" fontId="1" fillId="20" borderId="46" xfId="0" applyFont="1" applyFill="1" applyBorder="1" applyAlignment="1">
      <alignment horizontal="center" vertical="center" wrapText="1"/>
    </xf>
    <xf numFmtId="0" fontId="162" fillId="8" borderId="21" xfId="0" applyFont="1" applyFill="1" applyBorder="1" applyAlignment="1">
      <alignment horizontal="center" vertical="center" wrapText="1"/>
    </xf>
    <xf numFmtId="0" fontId="19" fillId="2" borderId="20" xfId="0" applyFont="1" applyFill="1" applyBorder="1" applyAlignment="1">
      <alignment horizontal="left" vertical="center" wrapText="1"/>
    </xf>
    <xf numFmtId="0" fontId="19" fillId="0" borderId="18" xfId="0" applyFont="1" applyBorder="1" applyAlignment="1">
      <alignment horizontal="center" vertical="center" wrapText="1"/>
    </xf>
    <xf numFmtId="0" fontId="19" fillId="12" borderId="18" xfId="0" applyFont="1" applyFill="1" applyBorder="1" applyAlignment="1">
      <alignment horizontal="left" vertical="center"/>
    </xf>
    <xf numFmtId="0" fontId="19" fillId="12" borderId="20" xfId="0" applyFont="1" applyFill="1" applyBorder="1" applyAlignment="1">
      <alignment horizontal="right" vertical="center"/>
    </xf>
    <xf numFmtId="0" fontId="19" fillId="0" borderId="18" xfId="0" applyFont="1" applyBorder="1" applyAlignment="1">
      <alignment horizontal="center" vertical="center"/>
    </xf>
    <xf numFmtId="0" fontId="19" fillId="12" borderId="18" xfId="0" applyFont="1" applyFill="1" applyBorder="1" applyAlignment="1">
      <alignment horizontal="left" vertical="center" wrapText="1"/>
    </xf>
    <xf numFmtId="0" fontId="28" fillId="0" borderId="18" xfId="0" applyFont="1" applyBorder="1" applyAlignment="1">
      <alignment horizontal="center" vertical="center"/>
    </xf>
    <xf numFmtId="0" fontId="28" fillId="0" borderId="44" xfId="0" applyFont="1" applyBorder="1" applyAlignment="1">
      <alignment horizontal="center" vertical="center"/>
    </xf>
    <xf numFmtId="0" fontId="1" fillId="40" borderId="42" xfId="0" applyFont="1" applyFill="1" applyBorder="1" applyAlignment="1">
      <alignment horizontal="center" vertical="center" wrapText="1"/>
    </xf>
    <xf numFmtId="9" fontId="76" fillId="40" borderId="17" xfId="1" applyFont="1" applyFill="1" applyBorder="1" applyAlignment="1" applyProtection="1">
      <alignment horizontal="center" vertical="center"/>
    </xf>
    <xf numFmtId="0" fontId="1" fillId="40" borderId="17" xfId="0" applyFont="1" applyFill="1" applyBorder="1" applyAlignment="1">
      <alignment horizontal="center" vertical="center" wrapText="1"/>
    </xf>
    <xf numFmtId="0" fontId="76" fillId="41" borderId="17" xfId="0" applyFont="1" applyFill="1" applyBorder="1" applyAlignment="1">
      <alignment horizontal="center" vertical="center"/>
    </xf>
    <xf numFmtId="0" fontId="76" fillId="41" borderId="34" xfId="0" applyFont="1" applyFill="1" applyBorder="1" applyAlignment="1">
      <alignment horizontal="center" vertical="center"/>
    </xf>
    <xf numFmtId="9" fontId="76" fillId="40" borderId="59" xfId="1" applyFont="1" applyFill="1" applyBorder="1" applyAlignment="1" applyProtection="1">
      <alignment horizontal="center" vertical="center"/>
    </xf>
    <xf numFmtId="0" fontId="1" fillId="20" borderId="42" xfId="0" applyFont="1" applyFill="1" applyBorder="1" applyAlignment="1">
      <alignment horizontal="center" vertical="center" wrapText="1"/>
    </xf>
    <xf numFmtId="0" fontId="1" fillId="20" borderId="17" xfId="0" applyFont="1" applyFill="1" applyBorder="1" applyAlignment="1">
      <alignment horizontal="center" vertical="center" wrapText="1"/>
    </xf>
    <xf numFmtId="0" fontId="1" fillId="20" borderId="34" xfId="0" applyFont="1" applyFill="1" applyBorder="1" applyAlignment="1">
      <alignment horizontal="center" vertical="center" wrapText="1"/>
    </xf>
    <xf numFmtId="0" fontId="19" fillId="2" borderId="21" xfId="0" applyFont="1" applyFill="1" applyBorder="1" applyAlignment="1">
      <alignment horizontal="left" vertical="center" wrapText="1"/>
    </xf>
    <xf numFmtId="0" fontId="19" fillId="0" borderId="21" xfId="0" applyFont="1" applyBorder="1" applyAlignment="1">
      <alignment horizontal="center" vertical="center" wrapText="1"/>
    </xf>
    <xf numFmtId="0" fontId="19" fillId="12" borderId="21" xfId="0" applyFont="1" applyFill="1" applyBorder="1" applyAlignment="1">
      <alignment horizontal="right" vertical="center"/>
    </xf>
    <xf numFmtId="0" fontId="28" fillId="0" borderId="17" xfId="0" applyFont="1" applyBorder="1" applyAlignment="1">
      <alignment horizontal="center" vertical="center"/>
    </xf>
    <xf numFmtId="0" fontId="28" fillId="0" borderId="29" xfId="0" applyFont="1" applyBorder="1" applyAlignment="1">
      <alignment horizontal="center" vertical="center"/>
    </xf>
    <xf numFmtId="0" fontId="1" fillId="40" borderId="42" xfId="0" applyFont="1" applyFill="1" applyBorder="1" applyAlignment="1">
      <alignment horizontal="center" vertical="center"/>
    </xf>
    <xf numFmtId="0" fontId="8" fillId="3" borderId="17" xfId="0" applyFont="1" applyFill="1" applyBorder="1" applyAlignment="1">
      <alignment vertical="center"/>
    </xf>
    <xf numFmtId="0" fontId="0" fillId="3" borderId="43" xfId="0" applyFill="1" applyBorder="1" applyAlignment="1">
      <alignment horizontal="left" vertical="center" wrapText="1"/>
    </xf>
    <xf numFmtId="0" fontId="19" fillId="3" borderId="21" xfId="0" applyFont="1" applyFill="1" applyBorder="1" applyAlignment="1">
      <alignment horizontal="right" vertical="center"/>
    </xf>
    <xf numFmtId="0" fontId="19" fillId="3" borderId="17" xfId="0" applyFont="1" applyFill="1" applyBorder="1" applyAlignment="1">
      <alignment horizontal="left" vertical="center"/>
    </xf>
    <xf numFmtId="0" fontId="28" fillId="3" borderId="17" xfId="0" applyFont="1" applyFill="1" applyBorder="1" applyAlignment="1">
      <alignment vertical="center"/>
    </xf>
    <xf numFmtId="0" fontId="28" fillId="3" borderId="29" xfId="0" applyFont="1" applyFill="1" applyBorder="1" applyAlignment="1">
      <alignment vertical="center"/>
    </xf>
    <xf numFmtId="164" fontId="73" fillId="3" borderId="42" xfId="0" applyNumberFormat="1" applyFont="1" applyFill="1" applyBorder="1" applyAlignment="1">
      <alignment horizontal="center" vertical="center"/>
    </xf>
    <xf numFmtId="164" fontId="32" fillId="3" borderId="17" xfId="0" applyNumberFormat="1" applyFont="1" applyFill="1" applyBorder="1" applyAlignment="1">
      <alignment horizontal="center" vertical="center" wrapText="1"/>
    </xf>
    <xf numFmtId="164" fontId="32" fillId="3" borderId="34" xfId="0" applyNumberFormat="1" applyFont="1" applyFill="1" applyBorder="1" applyAlignment="1">
      <alignment horizontal="center" vertical="center" wrapText="1"/>
    </xf>
    <xf numFmtId="0" fontId="25" fillId="10" borderId="21" xfId="0" applyFont="1" applyFill="1" applyBorder="1" applyAlignment="1">
      <alignment horizontal="center" vertical="center"/>
    </xf>
    <xf numFmtId="0" fontId="76" fillId="20" borderId="42" xfId="0" applyFont="1" applyFill="1" applyBorder="1" applyAlignment="1">
      <alignment vertical="center" wrapText="1"/>
    </xf>
    <xf numFmtId="0" fontId="76" fillId="20" borderId="17" xfId="0" applyFont="1" applyFill="1" applyBorder="1" applyAlignment="1">
      <alignment vertical="center" wrapText="1"/>
    </xf>
    <xf numFmtId="0" fontId="76" fillId="20" borderId="34" xfId="0" applyFont="1" applyFill="1" applyBorder="1" applyAlignment="1">
      <alignment vertical="center" wrapText="1"/>
    </xf>
    <xf numFmtId="0" fontId="13" fillId="6" borderId="92" xfId="0" applyFont="1" applyFill="1" applyBorder="1" applyAlignment="1">
      <alignment horizontal="center" vertical="center" wrapText="1"/>
    </xf>
    <xf numFmtId="0" fontId="13" fillId="4" borderId="21" xfId="0" applyFont="1" applyFill="1" applyBorder="1" applyAlignment="1">
      <alignment horizontal="center" vertical="center" wrapText="1"/>
    </xf>
    <xf numFmtId="0" fontId="162" fillId="3" borderId="17" xfId="0" applyFont="1" applyFill="1" applyBorder="1" applyAlignment="1">
      <alignment horizontal="center" vertical="center" wrapText="1"/>
    </xf>
    <xf numFmtId="0" fontId="28" fillId="3" borderId="29" xfId="0" applyFont="1" applyFill="1" applyBorder="1" applyAlignment="1">
      <alignment horizontal="center" vertical="center"/>
    </xf>
    <xf numFmtId="164" fontId="32" fillId="3" borderId="42" xfId="0" applyNumberFormat="1" applyFont="1" applyFill="1" applyBorder="1" applyAlignment="1">
      <alignment horizontal="center" vertical="center"/>
    </xf>
    <xf numFmtId="0" fontId="76" fillId="41" borderId="42" xfId="0" applyFont="1" applyFill="1" applyBorder="1" applyAlignment="1">
      <alignment horizontal="center" vertical="center"/>
    </xf>
    <xf numFmtId="9" fontId="76" fillId="41" borderId="59" xfId="1" applyFont="1" applyFill="1" applyBorder="1" applyAlignment="1" applyProtection="1">
      <alignment horizontal="center" vertical="center"/>
    </xf>
    <xf numFmtId="0" fontId="1" fillId="42" borderId="42" xfId="0" applyFont="1" applyFill="1" applyBorder="1" applyAlignment="1">
      <alignment horizontal="center" vertical="center" wrapText="1"/>
    </xf>
    <xf numFmtId="2" fontId="76" fillId="42" borderId="17" xfId="0" applyNumberFormat="1" applyFont="1" applyFill="1" applyBorder="1" applyAlignment="1">
      <alignment horizontal="center" vertical="center"/>
    </xf>
    <xf numFmtId="9" fontId="79" fillId="42" borderId="34" xfId="1" applyFont="1" applyFill="1" applyBorder="1" applyAlignment="1" applyProtection="1">
      <alignment horizontal="center" vertical="center"/>
    </xf>
    <xf numFmtId="0" fontId="13" fillId="8" borderId="92" xfId="0" applyFont="1" applyFill="1" applyBorder="1" applyAlignment="1">
      <alignment horizontal="center" vertical="center" wrapText="1"/>
    </xf>
    <xf numFmtId="0" fontId="102" fillId="8" borderId="93" xfId="0" applyFont="1" applyFill="1" applyBorder="1" applyAlignment="1">
      <alignment horizontal="center" vertical="center" wrapText="1"/>
    </xf>
    <xf numFmtId="0" fontId="13" fillId="8" borderId="21" xfId="0" applyFont="1" applyFill="1" applyBorder="1" applyAlignment="1">
      <alignment horizontal="center" vertical="center" wrapText="1"/>
    </xf>
    <xf numFmtId="1" fontId="32" fillId="3" borderId="42" xfId="0" applyNumberFormat="1" applyFont="1" applyFill="1" applyBorder="1" applyAlignment="1">
      <alignment horizontal="center" vertical="center"/>
    </xf>
    <xf numFmtId="0" fontId="171" fillId="0" borderId="19" xfId="0" applyFont="1" applyBorder="1" applyAlignment="1">
      <alignment horizontal="center" vertical="center" wrapText="1"/>
    </xf>
    <xf numFmtId="0" fontId="28" fillId="0" borderId="17" xfId="0" applyFont="1" applyBorder="1" applyAlignment="1">
      <alignment horizontal="center" vertical="center" wrapText="1"/>
    </xf>
    <xf numFmtId="0" fontId="28" fillId="0" borderId="29" xfId="0" applyFont="1" applyBorder="1" applyAlignment="1">
      <alignment horizontal="center" vertical="center" wrapText="1"/>
    </xf>
    <xf numFmtId="9" fontId="13" fillId="42" borderId="34" xfId="1" applyFont="1" applyFill="1" applyBorder="1" applyAlignment="1" applyProtection="1">
      <alignment horizontal="center" vertical="center"/>
    </xf>
    <xf numFmtId="9" fontId="76" fillId="20" borderId="34" xfId="1" applyFont="1" applyFill="1" applyBorder="1" applyAlignment="1" applyProtection="1">
      <alignment vertical="center" wrapText="1"/>
    </xf>
    <xf numFmtId="0" fontId="102" fillId="8" borderId="21" xfId="0" applyFont="1" applyFill="1" applyBorder="1" applyAlignment="1">
      <alignment horizontal="center" vertical="center" wrapText="1"/>
    </xf>
    <xf numFmtId="0" fontId="76" fillId="41" borderId="59" xfId="0" applyFont="1" applyFill="1" applyBorder="1" applyAlignment="1">
      <alignment horizontal="center" vertical="center"/>
    </xf>
    <xf numFmtId="0" fontId="19" fillId="10" borderId="43" xfId="0" applyFont="1" applyFill="1" applyBorder="1" applyAlignment="1">
      <alignment horizontal="right" vertical="center" wrapText="1"/>
    </xf>
    <xf numFmtId="0" fontId="19" fillId="10" borderId="43" xfId="0" applyFont="1" applyFill="1" applyBorder="1" applyAlignment="1">
      <alignment horizontal="left" vertical="center" wrapText="1"/>
    </xf>
    <xf numFmtId="0" fontId="19" fillId="3" borderId="17" xfId="0" applyFont="1" applyFill="1" applyBorder="1" applyAlignment="1">
      <alignment horizontal="right" vertical="center"/>
    </xf>
    <xf numFmtId="0" fontId="28" fillId="3" borderId="17" xfId="0" applyFont="1" applyFill="1" applyBorder="1" applyAlignment="1">
      <alignment horizontal="center" vertical="center"/>
    </xf>
    <xf numFmtId="9" fontId="32" fillId="3" borderId="42" xfId="1" applyFont="1" applyFill="1" applyBorder="1" applyAlignment="1" applyProtection="1">
      <alignment horizontal="center" vertical="center" wrapText="1"/>
    </xf>
    <xf numFmtId="0" fontId="1" fillId="0" borderId="20" xfId="0" applyFont="1" applyBorder="1" applyAlignment="1">
      <alignment vertical="center" wrapText="1"/>
    </xf>
    <xf numFmtId="0" fontId="13" fillId="6" borderId="17" xfId="0" applyFont="1" applyFill="1" applyBorder="1" applyAlignment="1">
      <alignment horizontal="center" vertical="center" wrapText="1"/>
    </xf>
    <xf numFmtId="0" fontId="19" fillId="0" borderId="20" xfId="0" applyFont="1" applyBorder="1" applyAlignment="1">
      <alignment horizontal="center" vertical="center" wrapText="1"/>
    </xf>
    <xf numFmtId="0" fontId="34" fillId="12" borderId="18" xfId="0" applyFont="1" applyFill="1" applyBorder="1" applyAlignment="1">
      <alignment horizontal="left" vertical="center"/>
    </xf>
    <xf numFmtId="0" fontId="19" fillId="6" borderId="18" xfId="0" applyFont="1" applyFill="1" applyBorder="1" applyAlignment="1">
      <alignment horizontal="center" vertical="center"/>
    </xf>
    <xf numFmtId="0" fontId="19" fillId="6" borderId="18" xfId="0" applyFont="1" applyFill="1" applyBorder="1" applyAlignment="1">
      <alignment horizontal="center" vertical="center" wrapText="1"/>
    </xf>
    <xf numFmtId="0" fontId="28" fillId="6" borderId="18" xfId="0" applyFont="1" applyFill="1" applyBorder="1" applyAlignment="1">
      <alignment horizontal="center" vertical="center"/>
    </xf>
    <xf numFmtId="0" fontId="28" fillId="6" borderId="44" xfId="0" applyFont="1" applyFill="1" applyBorder="1" applyAlignment="1">
      <alignment horizontal="center" vertical="center"/>
    </xf>
    <xf numFmtId="0" fontId="13" fillId="40" borderId="42" xfId="0" applyFont="1" applyFill="1" applyBorder="1" applyAlignment="1">
      <alignment horizontal="center" vertical="center" wrapText="1"/>
    </xf>
    <xf numFmtId="9" fontId="79" fillId="40" borderId="17" xfId="1" applyFont="1" applyFill="1" applyBorder="1" applyAlignment="1" applyProtection="1">
      <alignment horizontal="center" vertical="center" wrapText="1"/>
    </xf>
    <xf numFmtId="9" fontId="79" fillId="40" borderId="59" xfId="1" applyFont="1" applyFill="1" applyBorder="1" applyAlignment="1" applyProtection="1">
      <alignment horizontal="center" vertical="center" wrapText="1"/>
    </xf>
    <xf numFmtId="2" fontId="13" fillId="20" borderId="42" xfId="0" applyNumberFormat="1" applyFont="1" applyFill="1" applyBorder="1" applyAlignment="1">
      <alignment vertical="center"/>
    </xf>
    <xf numFmtId="2" fontId="13" fillId="20" borderId="17" xfId="0" applyNumberFormat="1" applyFont="1" applyFill="1" applyBorder="1" applyAlignment="1">
      <alignment vertical="center"/>
    </xf>
    <xf numFmtId="2" fontId="13" fillId="20" borderId="34" xfId="0" applyNumberFormat="1" applyFont="1" applyFill="1" applyBorder="1" applyAlignment="1">
      <alignment vertical="center"/>
    </xf>
    <xf numFmtId="2" fontId="76" fillId="20" borderId="17" xfId="0" applyNumberFormat="1" applyFont="1" applyFill="1" applyBorder="1" applyAlignment="1">
      <alignment vertical="center"/>
    </xf>
    <xf numFmtId="0" fontId="102" fillId="8" borderId="17" xfId="0" applyFont="1" applyFill="1" applyBorder="1" applyAlignment="1">
      <alignment horizontal="center" vertical="center" wrapText="1"/>
    </xf>
    <xf numFmtId="0" fontId="19" fillId="0" borderId="74" xfId="0" applyFont="1" applyBorder="1" applyAlignment="1">
      <alignment horizontal="left" vertical="center" wrapText="1"/>
    </xf>
    <xf numFmtId="0" fontId="19" fillId="0" borderId="73" xfId="0" applyFont="1" applyBorder="1" applyAlignment="1">
      <alignment horizontal="center" vertical="center" wrapText="1"/>
    </xf>
    <xf numFmtId="0" fontId="31" fillId="12" borderId="73" xfId="0" applyFont="1" applyFill="1" applyBorder="1" applyAlignment="1">
      <alignment horizontal="left" vertical="center"/>
    </xf>
    <xf numFmtId="0" fontId="19" fillId="12" borderId="73" xfId="0" applyFont="1" applyFill="1" applyBorder="1" applyAlignment="1">
      <alignment horizontal="right" vertical="center"/>
    </xf>
    <xf numFmtId="0" fontId="19" fillId="12" borderId="73" xfId="0" applyFont="1" applyFill="1" applyBorder="1" applyAlignment="1">
      <alignment horizontal="left" vertical="center"/>
    </xf>
    <xf numFmtId="0" fontId="19" fillId="0" borderId="73" xfId="0" applyFont="1" applyBorder="1" applyAlignment="1">
      <alignment horizontal="center" vertical="center"/>
    </xf>
    <xf numFmtId="0" fontId="19" fillId="12" borderId="73" xfId="0" applyFont="1" applyFill="1" applyBorder="1" applyAlignment="1">
      <alignment horizontal="right" vertical="center" wrapText="1"/>
    </xf>
    <xf numFmtId="0" fontId="19" fillId="12" borderId="73" xfId="0" applyFont="1" applyFill="1" applyBorder="1" applyAlignment="1">
      <alignment horizontal="left" vertical="center" wrapText="1"/>
    </xf>
    <xf numFmtId="0" fontId="28" fillId="0" borderId="73" xfId="0" applyFont="1" applyBorder="1" applyAlignment="1">
      <alignment horizontal="center" vertical="center"/>
    </xf>
    <xf numFmtId="0" fontId="28" fillId="0" borderId="90" xfId="0" applyFont="1" applyBorder="1" applyAlignment="1">
      <alignment horizontal="center" vertical="center"/>
    </xf>
    <xf numFmtId="0" fontId="13" fillId="40" borderId="42" xfId="0" applyFont="1" applyFill="1" applyBorder="1" applyAlignment="1">
      <alignment horizontal="center" vertical="center"/>
    </xf>
    <xf numFmtId="0" fontId="0" fillId="3" borderId="39" xfId="0" applyFill="1" applyBorder="1" applyAlignment="1">
      <alignment horizontal="left" vertical="center" wrapText="1"/>
    </xf>
    <xf numFmtId="0" fontId="20" fillId="3" borderId="19" xfId="0" applyFont="1" applyFill="1" applyBorder="1" applyAlignment="1">
      <alignment horizontal="right" vertical="center"/>
    </xf>
    <xf numFmtId="0" fontId="20" fillId="3" borderId="19" xfId="0" applyFont="1" applyFill="1" applyBorder="1" applyAlignment="1">
      <alignment horizontal="left" vertical="center"/>
    </xf>
    <xf numFmtId="0" fontId="20" fillId="3" borderId="19" xfId="0" applyFont="1" applyFill="1" applyBorder="1" applyAlignment="1">
      <alignment horizontal="center" vertical="center"/>
    </xf>
    <xf numFmtId="0" fontId="20" fillId="3" borderId="19" xfId="0" applyFont="1" applyFill="1" applyBorder="1" applyAlignment="1">
      <alignment horizontal="right" vertical="center" wrapText="1"/>
    </xf>
    <xf numFmtId="0" fontId="20" fillId="3" borderId="19" xfId="0" applyFont="1" applyFill="1" applyBorder="1" applyAlignment="1">
      <alignment horizontal="left" vertical="center" wrapText="1"/>
    </xf>
    <xf numFmtId="0" fontId="20" fillId="3" borderId="19" xfId="0" applyFont="1" applyFill="1" applyBorder="1" applyAlignment="1">
      <alignment horizontal="center" vertical="center" wrapText="1"/>
    </xf>
    <xf numFmtId="0" fontId="21" fillId="3" borderId="19" xfId="0" applyFont="1" applyFill="1" applyBorder="1" applyAlignment="1">
      <alignment horizontal="center" vertical="center"/>
    </xf>
    <xf numFmtId="0" fontId="21" fillId="3" borderId="38" xfId="0" applyFont="1" applyFill="1" applyBorder="1" applyAlignment="1">
      <alignment horizontal="center" vertical="center"/>
    </xf>
    <xf numFmtId="0" fontId="6" fillId="3" borderId="42" xfId="0" applyFont="1" applyFill="1" applyBorder="1" applyAlignment="1">
      <alignment vertical="center"/>
    </xf>
    <xf numFmtId="2" fontId="32" fillId="3" borderId="17" xfId="0" applyNumberFormat="1" applyFont="1" applyFill="1" applyBorder="1" applyAlignment="1">
      <alignment vertical="center" wrapText="1"/>
    </xf>
    <xf numFmtId="2" fontId="32" fillId="3" borderId="34" xfId="0" applyNumberFormat="1" applyFont="1" applyFill="1" applyBorder="1" applyAlignment="1">
      <alignment vertical="center" wrapText="1"/>
    </xf>
    <xf numFmtId="9" fontId="76" fillId="40" borderId="17" xfId="1" applyFont="1" applyFill="1" applyBorder="1" applyAlignment="1" applyProtection="1">
      <alignment horizontal="center" vertical="center" wrapText="1"/>
    </xf>
    <xf numFmtId="9" fontId="76" fillId="40" borderId="34" xfId="1" applyFont="1" applyFill="1" applyBorder="1" applyAlignment="1" applyProtection="1">
      <alignment horizontal="center" vertical="center"/>
    </xf>
    <xf numFmtId="9" fontId="76" fillId="40" borderId="59" xfId="1" applyFont="1" applyFill="1" applyBorder="1" applyAlignment="1" applyProtection="1">
      <alignment horizontal="center" vertical="center" wrapText="1"/>
    </xf>
    <xf numFmtId="0" fontId="76" fillId="20" borderId="42" xfId="0" applyFont="1" applyFill="1" applyBorder="1" applyAlignment="1">
      <alignment horizontal="center" vertical="center" wrapText="1"/>
    </xf>
    <xf numFmtId="2" fontId="76" fillId="20" borderId="17" xfId="0" applyNumberFormat="1" applyFont="1" applyFill="1" applyBorder="1" applyAlignment="1">
      <alignment horizontal="center" vertical="center"/>
    </xf>
    <xf numFmtId="2" fontId="13" fillId="20" borderId="34" xfId="0" applyNumberFormat="1" applyFont="1" applyFill="1" applyBorder="1" applyAlignment="1">
      <alignment horizontal="center" vertical="center"/>
    </xf>
    <xf numFmtId="2" fontId="13" fillId="20" borderId="42" xfId="0" applyNumberFormat="1" applyFont="1" applyFill="1" applyBorder="1" applyAlignment="1">
      <alignment horizontal="center" vertical="center"/>
    </xf>
    <xf numFmtId="2" fontId="13" fillId="20" borderId="17" xfId="0" applyNumberFormat="1" applyFont="1" applyFill="1" applyBorder="1" applyAlignment="1">
      <alignment horizontal="center" vertical="center"/>
    </xf>
    <xf numFmtId="0" fontId="8" fillId="3" borderId="29" xfId="0" applyFont="1" applyFill="1" applyBorder="1" applyAlignment="1">
      <alignment vertical="center"/>
    </xf>
    <xf numFmtId="0" fontId="6" fillId="3" borderId="43" xfId="0" applyFont="1" applyFill="1" applyBorder="1" applyAlignment="1">
      <alignment horizontal="right" vertical="center"/>
    </xf>
    <xf numFmtId="0" fontId="6" fillId="3" borderId="43" xfId="0" applyFont="1" applyFill="1" applyBorder="1" applyAlignment="1">
      <alignment horizontal="right" vertical="center" wrapText="1"/>
    </xf>
    <xf numFmtId="0" fontId="6" fillId="3" borderId="43" xfId="0" applyFont="1" applyFill="1" applyBorder="1" applyAlignment="1">
      <alignment horizontal="left" vertical="center" wrapText="1"/>
    </xf>
    <xf numFmtId="0" fontId="6" fillId="3" borderId="43" xfId="0" applyFont="1" applyFill="1" applyBorder="1" applyAlignment="1">
      <alignment horizontal="center" vertical="center" wrapText="1"/>
    </xf>
    <xf numFmtId="0" fontId="9" fillId="3" borderId="43" xfId="0" applyFont="1" applyFill="1" applyBorder="1" applyAlignment="1">
      <alignment horizontal="center" vertical="center"/>
    </xf>
    <xf numFmtId="9" fontId="32" fillId="3" borderId="43" xfId="1" applyFont="1" applyFill="1" applyBorder="1" applyAlignment="1" applyProtection="1">
      <alignment horizontal="center" vertical="center" wrapText="1"/>
    </xf>
    <xf numFmtId="2" fontId="32" fillId="3" borderId="43" xfId="0" applyNumberFormat="1" applyFont="1" applyFill="1" applyBorder="1" applyAlignment="1">
      <alignment horizontal="center" vertical="center" wrapText="1"/>
    </xf>
    <xf numFmtId="1" fontId="32" fillId="3" borderId="43" xfId="0" applyNumberFormat="1" applyFont="1" applyFill="1" applyBorder="1" applyAlignment="1">
      <alignment horizontal="center" vertical="center" wrapText="1"/>
    </xf>
    <xf numFmtId="0" fontId="25" fillId="10" borderId="43" xfId="0" applyFont="1" applyFill="1" applyBorder="1" applyAlignment="1">
      <alignment horizontal="center" vertical="center"/>
    </xf>
    <xf numFmtId="0" fontId="70" fillId="4" borderId="28" xfId="0" applyFont="1" applyFill="1" applyBorder="1" applyAlignment="1">
      <alignment vertical="center" wrapText="1"/>
    </xf>
    <xf numFmtId="0" fontId="18" fillId="4" borderId="29" xfId="0" applyFont="1" applyFill="1" applyBorder="1" applyAlignment="1">
      <alignment vertical="center" wrapText="1"/>
    </xf>
    <xf numFmtId="0" fontId="161" fillId="4" borderId="92" xfId="0" applyFont="1" applyFill="1" applyBorder="1" applyAlignment="1">
      <alignment vertical="center" wrapText="1"/>
    </xf>
    <xf numFmtId="0" fontId="161" fillId="4" borderId="17" xfId="0" applyFont="1" applyFill="1" applyBorder="1" applyAlignment="1">
      <alignment vertical="center" wrapText="1"/>
    </xf>
    <xf numFmtId="0" fontId="161" fillId="4" borderId="93" xfId="0" applyFont="1" applyFill="1" applyBorder="1" applyAlignment="1">
      <alignment vertical="center" wrapText="1"/>
    </xf>
    <xf numFmtId="0" fontId="161" fillId="4" borderId="21" xfId="0" applyFont="1" applyFill="1" applyBorder="1" applyAlignment="1">
      <alignment vertical="center" wrapText="1"/>
    </xf>
    <xf numFmtId="0" fontId="70" fillId="4" borderId="23" xfId="0" applyFont="1" applyFill="1" applyBorder="1" applyAlignment="1">
      <alignment vertical="center" wrapText="1"/>
    </xf>
    <xf numFmtId="0" fontId="18" fillId="4" borderId="53" xfId="0" applyFont="1" applyFill="1" applyBorder="1" applyAlignment="1">
      <alignment vertical="center" wrapText="1"/>
    </xf>
    <xf numFmtId="0" fontId="1" fillId="0" borderId="17" xfId="0" applyFont="1" applyBorder="1" applyAlignment="1">
      <alignment vertical="center" wrapText="1"/>
    </xf>
    <xf numFmtId="0" fontId="76" fillId="0" borderId="21" xfId="0" applyFont="1" applyBorder="1" applyAlignment="1">
      <alignment horizontal="left" vertical="center" wrapText="1"/>
    </xf>
    <xf numFmtId="0" fontId="76" fillId="0" borderId="17" xfId="0" applyFont="1" applyBorder="1" applyAlignment="1">
      <alignment horizontal="center" vertical="center"/>
    </xf>
    <xf numFmtId="0" fontId="1" fillId="41" borderId="21" xfId="0" applyFont="1" applyFill="1" applyBorder="1" applyAlignment="1">
      <alignment horizontal="center" vertical="center"/>
    </xf>
    <xf numFmtId="0" fontId="1" fillId="41" borderId="17" xfId="0" applyFont="1" applyFill="1" applyBorder="1" applyAlignment="1">
      <alignment horizontal="center" vertical="center"/>
    </xf>
    <xf numFmtId="0" fontId="1" fillId="41" borderId="34" xfId="0" applyFont="1" applyFill="1" applyBorder="1" applyAlignment="1">
      <alignment horizontal="center" vertical="center"/>
    </xf>
    <xf numFmtId="0" fontId="1" fillId="42" borderId="42" xfId="0" applyFont="1" applyFill="1" applyBorder="1" applyAlignment="1">
      <alignment horizontal="center" vertical="center"/>
    </xf>
    <xf numFmtId="0" fontId="1" fillId="32" borderId="21" xfId="0" applyFont="1" applyFill="1" applyBorder="1" applyAlignment="1">
      <alignment horizontal="center" vertical="center"/>
    </xf>
    <xf numFmtId="0" fontId="1" fillId="32" borderId="17" xfId="0" applyFont="1" applyFill="1" applyBorder="1" applyAlignment="1">
      <alignment horizontal="center" vertical="center"/>
    </xf>
    <xf numFmtId="0" fontId="8" fillId="3" borderId="19" xfId="0" applyFont="1" applyFill="1" applyBorder="1" applyAlignment="1">
      <alignment vertical="center"/>
    </xf>
    <xf numFmtId="0" fontId="6" fillId="3" borderId="19" xfId="0" applyFont="1" applyFill="1" applyBorder="1" applyAlignment="1">
      <alignment horizontal="right" vertical="center"/>
    </xf>
    <xf numFmtId="0" fontId="6" fillId="3" borderId="19" xfId="0" applyFont="1" applyFill="1" applyBorder="1" applyAlignment="1">
      <alignment horizontal="left" vertical="center"/>
    </xf>
    <xf numFmtId="0" fontId="6" fillId="3" borderId="19" xfId="0" applyFont="1" applyFill="1" applyBorder="1" applyAlignment="1">
      <alignment horizontal="center" vertical="center"/>
    </xf>
    <xf numFmtId="0" fontId="6" fillId="3" borderId="19" xfId="0" applyFont="1" applyFill="1" applyBorder="1" applyAlignment="1">
      <alignment horizontal="right" vertical="center" wrapText="1"/>
    </xf>
    <xf numFmtId="0" fontId="6" fillId="3" borderId="19" xfId="0" applyFont="1" applyFill="1" applyBorder="1" applyAlignment="1">
      <alignment horizontal="left" vertical="center" wrapText="1"/>
    </xf>
    <xf numFmtId="0" fontId="6" fillId="3" borderId="19" xfId="0" applyFont="1" applyFill="1" applyBorder="1" applyAlignment="1">
      <alignment horizontal="center" vertical="center" wrapText="1"/>
    </xf>
    <xf numFmtId="0" fontId="9" fillId="3" borderId="19" xfId="0" applyFont="1" applyFill="1" applyBorder="1" applyAlignment="1">
      <alignment horizontal="center" vertical="center"/>
    </xf>
    <xf numFmtId="0" fontId="9" fillId="3" borderId="38" xfId="0" applyFont="1" applyFill="1" applyBorder="1" applyAlignment="1">
      <alignment horizontal="center" vertical="center"/>
    </xf>
    <xf numFmtId="9" fontId="32" fillId="3" borderId="71" xfId="1" applyFont="1" applyFill="1" applyBorder="1" applyAlignment="1" applyProtection="1">
      <alignment horizontal="center" vertical="center" wrapText="1"/>
    </xf>
    <xf numFmtId="0" fontId="9" fillId="5" borderId="43" xfId="0" applyFont="1" applyFill="1" applyBorder="1" applyAlignment="1">
      <alignment horizontal="center" vertical="center" wrapText="1"/>
    </xf>
    <xf numFmtId="0" fontId="9" fillId="5" borderId="43" xfId="0" applyFont="1" applyFill="1" applyBorder="1" applyAlignment="1">
      <alignment horizontal="center" vertical="center"/>
    </xf>
    <xf numFmtId="0" fontId="67" fillId="5" borderId="43" xfId="0" applyFont="1" applyFill="1" applyBorder="1" applyAlignment="1">
      <alignment horizontal="right" vertical="center"/>
    </xf>
    <xf numFmtId="0" fontId="67" fillId="5" borderId="43" xfId="0" applyFont="1" applyFill="1" applyBorder="1" applyAlignment="1">
      <alignment horizontal="left" vertical="center"/>
    </xf>
    <xf numFmtId="0" fontId="67" fillId="5" borderId="43" xfId="0" applyFont="1" applyFill="1" applyBorder="1" applyAlignment="1">
      <alignment horizontal="right" vertical="center" wrapText="1"/>
    </xf>
    <xf numFmtId="0" fontId="67" fillId="5" borderId="43" xfId="0" applyFont="1" applyFill="1" applyBorder="1" applyAlignment="1">
      <alignment horizontal="left" vertical="center" wrapText="1"/>
    </xf>
    <xf numFmtId="0" fontId="67" fillId="5" borderId="43" xfId="0" applyFont="1" applyFill="1" applyBorder="1" applyAlignment="1">
      <alignment horizontal="center" vertical="center"/>
    </xf>
    <xf numFmtId="0" fontId="67" fillId="5" borderId="43" xfId="0" applyFont="1" applyFill="1" applyBorder="1" applyAlignment="1">
      <alignment horizontal="center" vertical="center" wrapText="1"/>
    </xf>
    <xf numFmtId="0" fontId="67" fillId="5" borderId="39" xfId="0" applyFont="1" applyFill="1" applyBorder="1" applyAlignment="1">
      <alignment horizontal="center" vertical="center"/>
    </xf>
    <xf numFmtId="9" fontId="96" fillId="5" borderId="39" xfId="1" applyFont="1" applyFill="1" applyBorder="1" applyAlignment="1" applyProtection="1">
      <alignment horizontal="center" vertical="center"/>
    </xf>
    <xf numFmtId="0" fontId="25" fillId="5" borderId="43" xfId="0" applyFont="1" applyFill="1" applyBorder="1" applyAlignment="1">
      <alignment horizontal="center" vertical="center"/>
    </xf>
    <xf numFmtId="0" fontId="25" fillId="0" borderId="0" xfId="0" applyFont="1" applyAlignment="1">
      <alignment vertical="center"/>
    </xf>
    <xf numFmtId="0" fontId="25" fillId="0" borderId="0" xfId="0" applyFont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68" fillId="0" borderId="0" xfId="0" applyFont="1" applyAlignment="1">
      <alignment horizontal="center" vertical="center"/>
    </xf>
    <xf numFmtId="0" fontId="93" fillId="0" borderId="0" xfId="0" applyFont="1" applyAlignment="1">
      <alignment horizontal="right" vertical="center" wrapText="1"/>
    </xf>
    <xf numFmtId="0" fontId="93" fillId="0" borderId="0" xfId="0" applyFont="1" applyAlignment="1">
      <alignment horizontal="left" vertical="center" wrapText="1"/>
    </xf>
    <xf numFmtId="0" fontId="93" fillId="0" borderId="0" xfId="0" applyFont="1" applyAlignment="1">
      <alignment horizontal="left" vertical="center"/>
    </xf>
    <xf numFmtId="0" fontId="93" fillId="0" borderId="0" xfId="0" applyFont="1" applyAlignment="1">
      <alignment vertical="center"/>
    </xf>
    <xf numFmtId="0" fontId="46" fillId="19" borderId="15" xfId="0" applyFont="1" applyFill="1" applyBorder="1" applyAlignment="1">
      <alignment horizontal="center" vertical="center"/>
    </xf>
    <xf numFmtId="0" fontId="46" fillId="19" borderId="7" xfId="0" applyFont="1" applyFill="1" applyBorder="1" applyAlignment="1">
      <alignment horizontal="center" vertical="center"/>
    </xf>
    <xf numFmtId="1" fontId="22" fillId="0" borderId="6" xfId="0" applyNumberFormat="1" applyFont="1" applyBorder="1" applyAlignment="1">
      <alignment horizontal="center" vertical="center"/>
    </xf>
    <xf numFmtId="0" fontId="36" fillId="0" borderId="0" xfId="0" applyFont="1" applyAlignment="1">
      <alignment horizontal="right"/>
    </xf>
    <xf numFmtId="0" fontId="36" fillId="0" borderId="0" xfId="0" applyFont="1" applyAlignment="1">
      <alignment horizontal="left"/>
    </xf>
    <xf numFmtId="0" fontId="36" fillId="0" borderId="0" xfId="0" applyFont="1"/>
    <xf numFmtId="0" fontId="10" fillId="4" borderId="21" xfId="0" applyFont="1" applyFill="1" applyBorder="1" applyAlignment="1">
      <alignment vertical="center" wrapText="1"/>
    </xf>
    <xf numFmtId="0" fontId="18" fillId="4" borderId="17" xfId="0" applyFont="1" applyFill="1" applyBorder="1" applyAlignment="1">
      <alignment horizontal="right" vertical="center" wrapText="1"/>
    </xf>
    <xf numFmtId="0" fontId="18" fillId="4" borderId="17" xfId="0" applyFont="1" applyFill="1" applyBorder="1" applyAlignment="1">
      <alignment horizontal="left" vertical="center" wrapText="1"/>
    </xf>
    <xf numFmtId="0" fontId="172" fillId="4" borderId="18" xfId="0" applyFont="1" applyFill="1" applyBorder="1" applyAlignment="1">
      <alignment horizontal="center" vertical="center" wrapText="1"/>
    </xf>
    <xf numFmtId="0" fontId="82" fillId="4" borderId="21" xfId="0" applyFont="1" applyFill="1" applyBorder="1" applyAlignment="1">
      <alignment horizontal="center" vertical="center" wrapText="1"/>
    </xf>
    <xf numFmtId="0" fontId="120" fillId="4" borderId="17" xfId="0" applyFont="1" applyFill="1" applyBorder="1" applyAlignment="1">
      <alignment horizontal="center" vertical="center" wrapText="1"/>
    </xf>
    <xf numFmtId="0" fontId="120" fillId="4" borderId="34" xfId="0" applyFont="1" applyFill="1" applyBorder="1" applyAlignment="1">
      <alignment horizontal="center" vertical="center" wrapText="1"/>
    </xf>
    <xf numFmtId="0" fontId="120" fillId="4" borderId="59" xfId="0" applyFont="1" applyFill="1" applyBorder="1" applyAlignment="1">
      <alignment horizontal="center" vertical="center" wrapText="1"/>
    </xf>
    <xf numFmtId="0" fontId="120" fillId="4" borderId="21" xfId="0" applyFont="1" applyFill="1" applyBorder="1" applyAlignment="1">
      <alignment horizontal="center" vertical="center" wrapText="1"/>
    </xf>
    <xf numFmtId="0" fontId="120" fillId="4" borderId="42" xfId="0" applyFont="1" applyFill="1" applyBorder="1" applyAlignment="1">
      <alignment horizontal="center" vertical="center" wrapText="1"/>
    </xf>
    <xf numFmtId="0" fontId="7" fillId="8" borderId="17" xfId="0" applyFont="1" applyFill="1" applyBorder="1" applyAlignment="1">
      <alignment horizontal="center" vertical="center" wrapText="1"/>
    </xf>
    <xf numFmtId="0" fontId="7" fillId="6" borderId="18" xfId="0" applyFont="1" applyFill="1" applyBorder="1" applyAlignment="1">
      <alignment horizontal="center" wrapText="1"/>
    </xf>
    <xf numFmtId="0" fontId="7" fillId="8" borderId="92" xfId="0" applyFont="1" applyFill="1" applyBorder="1" applyAlignment="1">
      <alignment horizontal="center" wrapText="1"/>
    </xf>
    <xf numFmtId="0" fontId="7" fillId="8" borderId="17" xfId="0" applyFont="1" applyFill="1" applyBorder="1" applyAlignment="1">
      <alignment horizontal="center" wrapText="1"/>
    </xf>
    <xf numFmtId="0" fontId="7" fillId="8" borderId="93" xfId="0" applyFont="1" applyFill="1" applyBorder="1" applyAlignment="1">
      <alignment horizontal="center" wrapText="1"/>
    </xf>
    <xf numFmtId="0" fontId="6" fillId="8" borderId="20" xfId="0" applyFont="1" applyFill="1" applyBorder="1" applyAlignment="1">
      <alignment horizontal="center" wrapText="1"/>
    </xf>
    <xf numFmtId="0" fontId="19" fillId="6" borderId="18" xfId="0" applyFont="1" applyFill="1" applyBorder="1" applyAlignment="1">
      <alignment horizontal="left" wrapText="1"/>
    </xf>
    <xf numFmtId="0" fontId="5" fillId="24" borderId="18" xfId="0" applyFont="1" applyFill="1" applyBorder="1" applyAlignment="1">
      <alignment horizontal="center" wrapText="1"/>
    </xf>
    <xf numFmtId="0" fontId="34" fillId="26" borderId="18" xfId="0" applyFont="1" applyFill="1" applyBorder="1" applyAlignment="1">
      <alignment horizontal="right"/>
    </xf>
    <xf numFmtId="0" fontId="34" fillId="26" borderId="18" xfId="0" applyFont="1" applyFill="1" applyBorder="1" applyAlignment="1">
      <alignment horizontal="left"/>
    </xf>
    <xf numFmtId="0" fontId="174" fillId="24" borderId="18" xfId="0" applyFont="1" applyFill="1" applyBorder="1" applyAlignment="1">
      <alignment horizontal="center" vertical="center"/>
    </xf>
    <xf numFmtId="0" fontId="174" fillId="24" borderId="18" xfId="0" applyFont="1" applyFill="1" applyBorder="1" applyAlignment="1">
      <alignment horizontal="center" vertical="center" wrapText="1"/>
    </xf>
    <xf numFmtId="0" fontId="174" fillId="24" borderId="17" xfId="0" applyFont="1" applyFill="1" applyBorder="1" applyAlignment="1">
      <alignment horizontal="center" vertical="center" wrapText="1"/>
    </xf>
    <xf numFmtId="0" fontId="174" fillId="24" borderId="29" xfId="0" applyFont="1" applyFill="1" applyBorder="1" applyAlignment="1">
      <alignment horizontal="center" vertical="center" wrapText="1"/>
    </xf>
    <xf numFmtId="0" fontId="34" fillId="23" borderId="21" xfId="0" applyFont="1" applyFill="1" applyBorder="1" applyAlignment="1">
      <alignment horizontal="center" vertical="center" wrapText="1"/>
    </xf>
    <xf numFmtId="0" fontId="24" fillId="24" borderId="17" xfId="0" applyFont="1" applyFill="1" applyBorder="1" applyAlignment="1">
      <alignment horizontal="center" vertical="center" wrapText="1"/>
    </xf>
    <xf numFmtId="0" fontId="24" fillId="24" borderId="21" xfId="0" applyFont="1" applyFill="1" applyBorder="1" applyAlignment="1">
      <alignment horizontal="center" vertical="center" wrapText="1"/>
    </xf>
    <xf numFmtId="0" fontId="149" fillId="19" borderId="21" xfId="0" applyFont="1" applyFill="1" applyBorder="1" applyAlignment="1">
      <alignment horizontal="center" vertical="center" wrapText="1"/>
    </xf>
    <xf numFmtId="9" fontId="35" fillId="19" borderId="59" xfId="0" applyNumberFormat="1" applyFont="1" applyFill="1" applyBorder="1" applyAlignment="1">
      <alignment horizontal="center" vertical="center"/>
    </xf>
    <xf numFmtId="0" fontId="35" fillId="20" borderId="20" xfId="0" applyFont="1" applyFill="1" applyBorder="1" applyAlignment="1">
      <alignment horizontal="center" vertical="center"/>
    </xf>
    <xf numFmtId="0" fontId="35" fillId="20" borderId="18" xfId="0" applyFont="1" applyFill="1" applyBorder="1" applyAlignment="1">
      <alignment horizontal="center" vertical="center"/>
    </xf>
    <xf numFmtId="0" fontId="35" fillId="20" borderId="32" xfId="0" applyFont="1" applyFill="1" applyBorder="1" applyAlignment="1">
      <alignment horizontal="center" vertical="center"/>
    </xf>
    <xf numFmtId="0" fontId="35" fillId="20" borderId="27" xfId="0" applyFont="1" applyFill="1" applyBorder="1" applyAlignment="1">
      <alignment horizontal="center" vertical="center"/>
    </xf>
    <xf numFmtId="0" fontId="35" fillId="20" borderId="44" xfId="0" applyFont="1" applyFill="1" applyBorder="1" applyAlignment="1">
      <alignment horizontal="center" vertical="center"/>
    </xf>
    <xf numFmtId="0" fontId="7" fillId="0" borderId="17" xfId="0" applyFont="1" applyBorder="1" applyAlignment="1">
      <alignment horizontal="center" vertical="center" wrapText="1"/>
    </xf>
    <xf numFmtId="0" fontId="7" fillId="8" borderId="92" xfId="0" applyFont="1" applyFill="1" applyBorder="1" applyAlignment="1">
      <alignment horizontal="center" vertical="center" wrapText="1"/>
    </xf>
    <xf numFmtId="0" fontId="7" fillId="8" borderId="93" xfId="0" applyFont="1" applyFill="1" applyBorder="1" applyAlignment="1">
      <alignment horizontal="center" vertical="center" wrapText="1"/>
    </xf>
    <xf numFmtId="0" fontId="6" fillId="8" borderId="21" xfId="0" applyFont="1" applyFill="1" applyBorder="1" applyAlignment="1">
      <alignment horizontal="center" vertical="center" wrapText="1"/>
    </xf>
    <xf numFmtId="0" fontId="19" fillId="6" borderId="17" xfId="0" applyFont="1" applyFill="1" applyBorder="1" applyAlignment="1">
      <alignment horizontal="left" vertical="center" wrapText="1"/>
    </xf>
    <xf numFmtId="0" fontId="5" fillId="24" borderId="17" xfId="0" applyFont="1" applyFill="1" applyBorder="1" applyAlignment="1">
      <alignment horizontal="center" vertical="center" wrapText="1"/>
    </xf>
    <xf numFmtId="0" fontId="171" fillId="24" borderId="17" xfId="0" applyFont="1" applyFill="1" applyBorder="1" applyAlignment="1">
      <alignment horizontal="center" vertical="center"/>
    </xf>
    <xf numFmtId="0" fontId="31" fillId="23" borderId="17" xfId="0" applyFont="1" applyFill="1" applyBorder="1" applyAlignment="1">
      <alignment horizontal="center" vertical="center"/>
    </xf>
    <xf numFmtId="0" fontId="171" fillId="24" borderId="29" xfId="0" applyFont="1" applyFill="1" applyBorder="1" applyAlignment="1">
      <alignment horizontal="center" vertical="center"/>
    </xf>
    <xf numFmtId="0" fontId="31" fillId="23" borderId="21" xfId="0" applyFont="1" applyFill="1" applyBorder="1" applyAlignment="1">
      <alignment horizontal="center" vertical="center"/>
    </xf>
    <xf numFmtId="0" fontId="5" fillId="24" borderId="17" xfId="0" applyFont="1" applyFill="1" applyBorder="1" applyAlignment="1">
      <alignment horizontal="center" vertical="center"/>
    </xf>
    <xf numFmtId="0" fontId="5" fillId="24" borderId="21" xfId="0" applyFont="1" applyFill="1" applyBorder="1" applyAlignment="1">
      <alignment horizontal="center" vertical="center"/>
    </xf>
    <xf numFmtId="0" fontId="149" fillId="19" borderId="21" xfId="0" applyFont="1" applyFill="1" applyBorder="1" applyAlignment="1">
      <alignment horizontal="center" vertical="center"/>
    </xf>
    <xf numFmtId="0" fontId="149" fillId="17" borderId="17" xfId="0" applyFont="1" applyFill="1" applyBorder="1" applyAlignment="1">
      <alignment horizontal="center" vertical="center"/>
    </xf>
    <xf numFmtId="0" fontId="35" fillId="17" borderId="34" xfId="0" applyFont="1" applyFill="1" applyBorder="1" applyAlignment="1">
      <alignment horizontal="center" vertical="center"/>
    </xf>
    <xf numFmtId="0" fontId="35" fillId="20" borderId="21" xfId="0" applyFont="1" applyFill="1" applyBorder="1" applyAlignment="1">
      <alignment horizontal="center" vertical="center"/>
    </xf>
    <xf numFmtId="0" fontId="35" fillId="20" borderId="34" xfId="0" applyFont="1" applyFill="1" applyBorder="1" applyAlignment="1">
      <alignment horizontal="center" vertical="center"/>
    </xf>
    <xf numFmtId="0" fontId="35" fillId="20" borderId="29" xfId="0" applyFont="1" applyFill="1" applyBorder="1" applyAlignment="1">
      <alignment horizontal="center" vertical="center"/>
    </xf>
    <xf numFmtId="0" fontId="174" fillId="24" borderId="17" xfId="0" applyFont="1" applyFill="1" applyBorder="1" applyAlignment="1">
      <alignment horizontal="center" vertical="center"/>
    </xf>
    <xf numFmtId="0" fontId="149" fillId="17" borderId="21" xfId="0" applyFont="1" applyFill="1" applyBorder="1" applyAlignment="1">
      <alignment horizontal="center" vertical="center"/>
    </xf>
    <xf numFmtId="0" fontId="35" fillId="17" borderId="17" xfId="0" applyFont="1" applyFill="1" applyBorder="1" applyAlignment="1">
      <alignment horizontal="center" vertical="center"/>
    </xf>
    <xf numFmtId="0" fontId="35" fillId="17" borderId="59" xfId="0" applyFont="1" applyFill="1" applyBorder="1" applyAlignment="1">
      <alignment horizontal="center" vertical="center"/>
    </xf>
    <xf numFmtId="0" fontId="35" fillId="67" borderId="21" xfId="0" applyFont="1" applyFill="1" applyBorder="1" applyAlignment="1">
      <alignment horizontal="center" vertical="center"/>
    </xf>
    <xf numFmtId="0" fontId="35" fillId="67" borderId="17" xfId="0" applyFont="1" applyFill="1" applyBorder="1" applyAlignment="1">
      <alignment horizontal="center" vertical="center"/>
    </xf>
    <xf numFmtId="9" fontId="35" fillId="67" borderId="34" xfId="0" applyNumberFormat="1" applyFont="1" applyFill="1" applyBorder="1" applyAlignment="1">
      <alignment horizontal="center" vertical="center"/>
    </xf>
    <xf numFmtId="0" fontId="35" fillId="67" borderId="42" xfId="0" applyFont="1" applyFill="1" applyBorder="1" applyAlignment="1">
      <alignment horizontal="center" vertical="center"/>
    </xf>
    <xf numFmtId="9" fontId="35" fillId="67" borderId="29" xfId="0" applyNumberFormat="1" applyFont="1" applyFill="1" applyBorder="1" applyAlignment="1">
      <alignment horizontal="center" vertical="center"/>
    </xf>
    <xf numFmtId="0" fontId="35" fillId="7" borderId="21" xfId="0" applyFont="1" applyFill="1" applyBorder="1" applyAlignment="1">
      <alignment horizontal="center" vertical="center"/>
    </xf>
    <xf numFmtId="0" fontId="35" fillId="7" borderId="17" xfId="0" applyFont="1" applyFill="1" applyBorder="1" applyAlignment="1">
      <alignment horizontal="center" vertical="center"/>
    </xf>
    <xf numFmtId="9" fontId="35" fillId="7" borderId="34" xfId="0" applyNumberFormat="1" applyFont="1" applyFill="1" applyBorder="1" applyAlignment="1">
      <alignment horizontal="center" vertical="center"/>
    </xf>
    <xf numFmtId="0" fontId="35" fillId="7" borderId="42" xfId="0" applyFont="1" applyFill="1" applyBorder="1" applyAlignment="1">
      <alignment horizontal="center" vertical="center"/>
    </xf>
    <xf numFmtId="9" fontId="35" fillId="7" borderId="29" xfId="0" applyNumberFormat="1" applyFont="1" applyFill="1" applyBorder="1" applyAlignment="1">
      <alignment horizontal="center" vertical="center"/>
    </xf>
    <xf numFmtId="0" fontId="6" fillId="3" borderId="29" xfId="0" applyFont="1" applyFill="1" applyBorder="1" applyAlignment="1">
      <alignment horizontal="center" vertical="center" wrapText="1"/>
    </xf>
    <xf numFmtId="0" fontId="6" fillId="3" borderId="92" xfId="0" applyFont="1" applyFill="1" applyBorder="1" applyAlignment="1">
      <alignment horizontal="center" vertical="center" wrapText="1"/>
    </xf>
    <xf numFmtId="0" fontId="6" fillId="3" borderId="93" xfId="0" applyFont="1" applyFill="1" applyBorder="1" applyAlignment="1">
      <alignment horizontal="center" vertical="center" wrapText="1"/>
    </xf>
    <xf numFmtId="0" fontId="5" fillId="86" borderId="17" xfId="0" applyFont="1" applyFill="1" applyBorder="1" applyAlignment="1">
      <alignment horizontal="center" vertical="center" wrapText="1"/>
    </xf>
    <xf numFmtId="0" fontId="31" fillId="86" borderId="17" xfId="0" applyFont="1" applyFill="1" applyBorder="1" applyAlignment="1">
      <alignment horizontal="right" vertical="center"/>
    </xf>
    <xf numFmtId="0" fontId="31" fillId="86" borderId="17" xfId="0" applyFont="1" applyFill="1" applyBorder="1" applyAlignment="1">
      <alignment horizontal="left" vertical="center"/>
    </xf>
    <xf numFmtId="0" fontId="171" fillId="86" borderId="17" xfId="0" applyFont="1" applyFill="1" applyBorder="1" applyAlignment="1">
      <alignment horizontal="center" vertical="center"/>
    </xf>
    <xf numFmtId="0" fontId="31" fillId="86" borderId="17" xfId="0" applyFont="1" applyFill="1" applyBorder="1" applyAlignment="1">
      <alignment horizontal="center" vertical="center"/>
    </xf>
    <xf numFmtId="0" fontId="171" fillId="86" borderId="29" xfId="0" applyFont="1" applyFill="1" applyBorder="1" applyAlignment="1">
      <alignment horizontal="center" vertical="center"/>
    </xf>
    <xf numFmtId="0" fontId="31" fillId="86" borderId="21" xfId="0" applyFont="1" applyFill="1" applyBorder="1" applyAlignment="1">
      <alignment horizontal="center" vertical="center"/>
    </xf>
    <xf numFmtId="0" fontId="5" fillId="86" borderId="17" xfId="0" applyFont="1" applyFill="1" applyBorder="1" applyAlignment="1">
      <alignment horizontal="center" vertical="center"/>
    </xf>
    <xf numFmtId="0" fontId="5" fillId="86" borderId="21" xfId="0" applyFont="1" applyFill="1" applyBorder="1" applyAlignment="1">
      <alignment horizontal="center" vertical="center"/>
    </xf>
    <xf numFmtId="0" fontId="149" fillId="86" borderId="21" xfId="0" applyFont="1" applyFill="1" applyBorder="1" applyAlignment="1">
      <alignment horizontal="center" vertical="center"/>
    </xf>
    <xf numFmtId="0" fontId="19" fillId="86" borderId="17" xfId="0" applyFont="1" applyFill="1" applyBorder="1" applyAlignment="1">
      <alignment horizontal="center" vertical="center"/>
    </xf>
    <xf numFmtId="0" fontId="149" fillId="86" borderId="17" xfId="0" applyFont="1" applyFill="1" applyBorder="1" applyAlignment="1">
      <alignment horizontal="center" vertical="center"/>
    </xf>
    <xf numFmtId="0" fontId="19" fillId="86" borderId="34" xfId="0" applyFont="1" applyFill="1" applyBorder="1" applyAlignment="1">
      <alignment horizontal="center" vertical="center"/>
    </xf>
    <xf numFmtId="9" fontId="52" fillId="15" borderId="59" xfId="0" applyNumberFormat="1" applyFont="1" applyFill="1" applyBorder="1" applyAlignment="1">
      <alignment horizontal="center" vertical="center"/>
    </xf>
    <xf numFmtId="0" fontId="20" fillId="86" borderId="21" xfId="0" applyFont="1" applyFill="1" applyBorder="1" applyAlignment="1">
      <alignment horizontal="center" vertical="center"/>
    </xf>
    <xf numFmtId="0" fontId="20" fillId="86" borderId="17" xfId="0" applyFont="1" applyFill="1" applyBorder="1" applyAlignment="1">
      <alignment horizontal="center" vertical="center"/>
    </xf>
    <xf numFmtId="9" fontId="52" fillId="15" borderId="34" xfId="0" applyNumberFormat="1" applyFont="1" applyFill="1" applyBorder="1" applyAlignment="1">
      <alignment horizontal="center" vertical="center"/>
    </xf>
    <xf numFmtId="0" fontId="20" fillId="86" borderId="42" xfId="0" applyFont="1" applyFill="1" applyBorder="1" applyAlignment="1">
      <alignment horizontal="center" vertical="center"/>
    </xf>
    <xf numFmtId="0" fontId="20" fillId="86" borderId="29" xfId="0" applyFont="1" applyFill="1" applyBorder="1" applyAlignment="1">
      <alignment horizontal="center" vertical="center"/>
    </xf>
    <xf numFmtId="0" fontId="7" fillId="6" borderId="17" xfId="0" applyFont="1" applyFill="1" applyBorder="1" applyAlignment="1">
      <alignment horizontal="center" vertical="center" wrapText="1"/>
    </xf>
    <xf numFmtId="9" fontId="35" fillId="32" borderId="17" xfId="0" applyNumberFormat="1" applyFont="1" applyFill="1" applyBorder="1" applyAlignment="1">
      <alignment horizontal="center" vertical="center"/>
    </xf>
    <xf numFmtId="9" fontId="35" fillId="32" borderId="59" xfId="0" applyNumberFormat="1" applyFont="1" applyFill="1" applyBorder="1" applyAlignment="1">
      <alignment horizontal="center" vertical="center"/>
    </xf>
    <xf numFmtId="0" fontId="171" fillId="24" borderId="19" xfId="0" applyFont="1" applyFill="1" applyBorder="1" applyAlignment="1">
      <alignment horizontal="center" vertical="center"/>
    </xf>
    <xf numFmtId="0" fontId="35" fillId="18" borderId="21" xfId="0" applyFont="1" applyFill="1" applyBorder="1" applyAlignment="1">
      <alignment horizontal="center" vertical="center"/>
    </xf>
    <xf numFmtId="0" fontId="10" fillId="3" borderId="17" xfId="0" applyFont="1" applyFill="1" applyBorder="1" applyAlignment="1">
      <alignment horizontal="center" vertical="center" wrapText="1"/>
    </xf>
    <xf numFmtId="0" fontId="20" fillId="86" borderId="34" xfId="0" applyFont="1" applyFill="1" applyBorder="1" applyAlignment="1">
      <alignment horizontal="center" vertical="center"/>
    </xf>
    <xf numFmtId="9" fontId="20" fillId="86" borderId="29" xfId="0" applyNumberFormat="1" applyFont="1" applyFill="1" applyBorder="1" applyAlignment="1">
      <alignment horizontal="center" vertical="center"/>
    </xf>
    <xf numFmtId="0" fontId="66" fillId="0" borderId="17" xfId="0" applyFont="1" applyBorder="1" applyAlignment="1">
      <alignment horizontal="center" vertical="center" wrapText="1"/>
    </xf>
    <xf numFmtId="9" fontId="0" fillId="32" borderId="59" xfId="0" applyNumberFormat="1" applyFill="1" applyBorder="1" applyAlignment="1">
      <alignment horizontal="center" vertical="center"/>
    </xf>
    <xf numFmtId="9" fontId="35" fillId="19" borderId="34" xfId="0" applyNumberFormat="1" applyFont="1" applyFill="1" applyBorder="1" applyAlignment="1">
      <alignment horizontal="center" vertical="center"/>
    </xf>
    <xf numFmtId="0" fontId="50" fillId="3" borderId="17" xfId="0" applyFont="1" applyFill="1" applyBorder="1" applyAlignment="1">
      <alignment horizontal="center" vertical="center" wrapText="1"/>
    </xf>
    <xf numFmtId="0" fontId="28" fillId="3" borderId="21" xfId="0" applyFont="1" applyFill="1" applyBorder="1" applyAlignment="1">
      <alignment horizontal="center" vertical="center"/>
    </xf>
    <xf numFmtId="0" fontId="149" fillId="15" borderId="21" xfId="0" applyFont="1" applyFill="1" applyBorder="1" applyAlignment="1">
      <alignment horizontal="center" vertical="center"/>
    </xf>
    <xf numFmtId="0" fontId="52" fillId="15" borderId="17" xfId="0" applyFont="1" applyFill="1" applyBorder="1" applyAlignment="1">
      <alignment horizontal="center" vertical="center"/>
    </xf>
    <xf numFmtId="0" fontId="52" fillId="15" borderId="34" xfId="0" applyFont="1" applyFill="1" applyBorder="1" applyAlignment="1">
      <alignment horizontal="center" vertical="center"/>
    </xf>
    <xf numFmtId="9" fontId="52" fillId="15" borderId="21" xfId="0" applyNumberFormat="1" applyFont="1" applyFill="1" applyBorder="1" applyAlignment="1">
      <alignment horizontal="center" vertical="center"/>
    </xf>
    <xf numFmtId="9" fontId="52" fillId="15" borderId="17" xfId="0" applyNumberFormat="1" applyFont="1" applyFill="1" applyBorder="1" applyAlignment="1">
      <alignment horizontal="center" vertical="center"/>
    </xf>
    <xf numFmtId="9" fontId="52" fillId="15" borderId="42" xfId="0" applyNumberFormat="1" applyFont="1" applyFill="1" applyBorder="1" applyAlignment="1">
      <alignment horizontal="center" vertical="center"/>
    </xf>
    <xf numFmtId="9" fontId="52" fillId="15" borderId="29" xfId="0" applyNumberFormat="1" applyFont="1" applyFill="1" applyBorder="1" applyAlignment="1">
      <alignment horizontal="center" vertical="center"/>
    </xf>
    <xf numFmtId="0" fontId="6" fillId="8" borderId="93" xfId="0" applyFont="1" applyFill="1" applyBorder="1" applyAlignment="1">
      <alignment horizontal="center" vertical="center" wrapText="1"/>
    </xf>
    <xf numFmtId="9" fontId="35" fillId="4" borderId="17" xfId="0" applyNumberFormat="1" applyFont="1" applyFill="1" applyBorder="1" applyAlignment="1">
      <alignment horizontal="center" vertical="center"/>
    </xf>
    <xf numFmtId="9" fontId="35" fillId="4" borderId="59" xfId="0" applyNumberFormat="1" applyFont="1" applyFill="1" applyBorder="1" applyAlignment="1">
      <alignment horizontal="center" vertical="center"/>
    </xf>
    <xf numFmtId="0" fontId="31" fillId="6" borderId="92" xfId="0" applyFont="1" applyFill="1" applyBorder="1" applyAlignment="1">
      <alignment horizontal="center" vertical="center" wrapText="1"/>
    </xf>
    <xf numFmtId="0" fontId="31" fillId="4" borderId="21" xfId="0" applyFont="1" applyFill="1" applyBorder="1" applyAlignment="1">
      <alignment horizontal="center" vertical="center" wrapText="1"/>
    </xf>
    <xf numFmtId="0" fontId="6" fillId="4" borderId="21" xfId="0" applyFont="1" applyFill="1" applyBorder="1" applyAlignment="1">
      <alignment vertical="center" wrapText="1"/>
    </xf>
    <xf numFmtId="0" fontId="120" fillId="4" borderId="29" xfId="0" applyFont="1" applyFill="1" applyBorder="1" applyAlignment="1">
      <alignment horizontal="center" vertical="center" wrapText="1"/>
    </xf>
    <xf numFmtId="0" fontId="34" fillId="23" borderId="17" xfId="0" applyFont="1" applyFill="1" applyBorder="1" applyAlignment="1">
      <alignment horizontal="center" vertical="center"/>
    </xf>
    <xf numFmtId="0" fontId="24" fillId="24" borderId="17" xfId="0" applyFont="1" applyFill="1" applyBorder="1" applyAlignment="1">
      <alignment horizontal="center" vertical="center"/>
    </xf>
    <xf numFmtId="0" fontId="24" fillId="24" borderId="21" xfId="0" applyFont="1" applyFill="1" applyBorder="1" applyAlignment="1">
      <alignment horizontal="center" vertical="center"/>
    </xf>
    <xf numFmtId="0" fontId="35" fillId="19" borderId="17" xfId="0" applyFont="1" applyFill="1" applyBorder="1" applyAlignment="1">
      <alignment horizontal="center" vertical="center" wrapText="1"/>
    </xf>
    <xf numFmtId="0" fontId="35" fillId="19" borderId="34" xfId="0" applyFont="1" applyFill="1" applyBorder="1" applyAlignment="1">
      <alignment horizontal="center" vertical="center" wrapText="1"/>
    </xf>
    <xf numFmtId="0" fontId="6" fillId="39" borderId="18" xfId="0" applyFont="1" applyFill="1" applyBorder="1" applyAlignment="1">
      <alignment horizontal="center" vertical="center"/>
    </xf>
    <xf numFmtId="0" fontId="28" fillId="3" borderId="18" xfId="0" applyFont="1" applyFill="1" applyBorder="1" applyAlignment="1">
      <alignment horizontal="right" vertical="center"/>
    </xf>
    <xf numFmtId="0" fontId="28" fillId="3" borderId="18" xfId="0" applyFont="1" applyFill="1" applyBorder="1" applyAlignment="1">
      <alignment horizontal="left" vertical="center"/>
    </xf>
    <xf numFmtId="0" fontId="171" fillId="3" borderId="18" xfId="0" applyFont="1" applyFill="1" applyBorder="1" applyAlignment="1">
      <alignment horizontal="center" vertical="center" wrapText="1"/>
    </xf>
    <xf numFmtId="0" fontId="0" fillId="3" borderId="18" xfId="0" applyFill="1" applyBorder="1" applyAlignment="1">
      <alignment horizontal="right" vertical="center"/>
    </xf>
    <xf numFmtId="0" fontId="50" fillId="3" borderId="18" xfId="0" applyFont="1" applyFill="1" applyBorder="1" applyAlignment="1">
      <alignment horizontal="right" vertical="center"/>
    </xf>
    <xf numFmtId="0" fontId="50" fillId="3" borderId="18" xfId="0" applyFont="1" applyFill="1" applyBorder="1" applyAlignment="1">
      <alignment horizontal="left" vertical="center"/>
    </xf>
    <xf numFmtId="0" fontId="28" fillId="3" borderId="20" xfId="0" applyFont="1" applyFill="1" applyBorder="1" applyAlignment="1">
      <alignment horizontal="center" vertical="center"/>
    </xf>
    <xf numFmtId="0" fontId="19" fillId="3" borderId="20" xfId="0" applyFont="1" applyFill="1" applyBorder="1" applyAlignment="1">
      <alignment horizontal="center" vertical="center"/>
    </xf>
    <xf numFmtId="0" fontId="19" fillId="3" borderId="18" xfId="0" applyFont="1" applyFill="1" applyBorder="1" applyAlignment="1">
      <alignment horizontal="center" vertical="center"/>
    </xf>
    <xf numFmtId="0" fontId="19" fillId="3" borderId="32" xfId="0" applyFont="1" applyFill="1" applyBorder="1" applyAlignment="1">
      <alignment horizontal="center" vertical="center"/>
    </xf>
    <xf numFmtId="0" fontId="52" fillId="15" borderId="16" xfId="0" applyFont="1" applyFill="1" applyBorder="1" applyAlignment="1">
      <alignment horizontal="center" vertical="center"/>
    </xf>
    <xf numFmtId="9" fontId="52" fillId="15" borderId="20" xfId="0" applyNumberFormat="1" applyFont="1" applyFill="1" applyBorder="1" applyAlignment="1">
      <alignment horizontal="center" vertical="center"/>
    </xf>
    <xf numFmtId="9" fontId="52" fillId="15" borderId="18" xfId="0" applyNumberFormat="1" applyFont="1" applyFill="1" applyBorder="1" applyAlignment="1">
      <alignment horizontal="center" vertical="center"/>
    </xf>
    <xf numFmtId="9" fontId="52" fillId="15" borderId="32" xfId="0" applyNumberFormat="1" applyFont="1" applyFill="1" applyBorder="1" applyAlignment="1">
      <alignment horizontal="center" vertical="center"/>
    </xf>
    <xf numFmtId="9" fontId="52" fillId="15" borderId="27" xfId="0" applyNumberFormat="1" applyFont="1" applyFill="1" applyBorder="1" applyAlignment="1">
      <alignment horizontal="center" vertical="center"/>
    </xf>
    <xf numFmtId="9" fontId="52" fillId="15" borderId="44" xfId="0" applyNumberFormat="1" applyFont="1" applyFill="1" applyBorder="1" applyAlignment="1">
      <alignment horizontal="center" vertical="center"/>
    </xf>
    <xf numFmtId="9" fontId="20" fillId="86" borderId="44" xfId="0" applyNumberFormat="1" applyFont="1" applyFill="1" applyBorder="1" applyAlignment="1">
      <alignment horizontal="center" vertical="center"/>
    </xf>
    <xf numFmtId="0" fontId="6" fillId="5" borderId="0" xfId="0" applyFont="1" applyFill="1" applyAlignment="1">
      <alignment horizontal="center" vertical="center"/>
    </xf>
    <xf numFmtId="0" fontId="6" fillId="5" borderId="0" xfId="0" applyFont="1" applyFill="1" applyAlignment="1">
      <alignment horizontal="right" vertical="center"/>
    </xf>
    <xf numFmtId="0" fontId="6" fillId="5" borderId="0" xfId="0" applyFont="1" applyFill="1" applyAlignment="1">
      <alignment horizontal="left" vertical="center"/>
    </xf>
    <xf numFmtId="0" fontId="170" fillId="5" borderId="0" xfId="0" applyFont="1" applyFill="1" applyAlignment="1">
      <alignment horizontal="center" vertical="center"/>
    </xf>
    <xf numFmtId="0" fontId="9" fillId="5" borderId="0" xfId="0" applyFont="1" applyFill="1" applyAlignment="1">
      <alignment horizontal="right" vertical="center"/>
    </xf>
    <xf numFmtId="0" fontId="9" fillId="5" borderId="0" xfId="0" applyFont="1" applyFill="1" applyAlignment="1">
      <alignment horizontal="left" vertical="center"/>
    </xf>
    <xf numFmtId="0" fontId="9" fillId="5" borderId="0" xfId="0" applyFont="1" applyFill="1" applyAlignment="1">
      <alignment horizontal="center" vertical="center"/>
    </xf>
    <xf numFmtId="0" fontId="27" fillId="0" borderId="0" xfId="0" applyFont="1" applyAlignment="1">
      <alignment vertical="center"/>
    </xf>
    <xf numFmtId="0" fontId="20" fillId="0" borderId="0" xfId="0" applyFont="1" applyAlignment="1">
      <alignment vertical="center" wrapText="1"/>
    </xf>
    <xf numFmtId="0" fontId="15" fillId="22" borderId="1" xfId="0" applyFont="1" applyFill="1" applyBorder="1" applyAlignment="1">
      <alignment horizontal="left" vertical="center"/>
    </xf>
    <xf numFmtId="0" fontId="15" fillId="22" borderId="3" xfId="0" applyFont="1" applyFill="1" applyBorder="1" applyAlignment="1">
      <alignment horizontal="left" vertical="center"/>
    </xf>
    <xf numFmtId="0" fontId="15" fillId="22" borderId="2" xfId="0" applyFont="1" applyFill="1" applyBorder="1" applyAlignment="1">
      <alignment horizontal="left" vertical="center"/>
    </xf>
    <xf numFmtId="0" fontId="15" fillId="24" borderId="1" xfId="0" applyFont="1" applyFill="1" applyBorder="1" applyAlignment="1">
      <alignment horizontal="left" vertical="center"/>
    </xf>
    <xf numFmtId="0" fontId="15" fillId="24" borderId="3" xfId="0" applyFont="1" applyFill="1" applyBorder="1" applyAlignment="1">
      <alignment horizontal="left" vertical="center"/>
    </xf>
    <xf numFmtId="0" fontId="15" fillId="24" borderId="2" xfId="0" applyFont="1" applyFill="1" applyBorder="1" applyAlignment="1">
      <alignment horizontal="left" vertical="center"/>
    </xf>
    <xf numFmtId="0" fontId="46" fillId="19" borderId="6" xfId="0" applyFont="1" applyFill="1" applyBorder="1" applyAlignment="1">
      <alignment horizontal="center" vertical="center"/>
    </xf>
    <xf numFmtId="0" fontId="35" fillId="0" borderId="15" xfId="0" applyFont="1" applyBorder="1"/>
    <xf numFmtId="1" fontId="46" fillId="0" borderId="6" xfId="0" applyNumberFormat="1" applyFont="1" applyBorder="1" applyAlignment="1">
      <alignment horizontal="center" vertical="center"/>
    </xf>
    <xf numFmtId="0" fontId="66" fillId="0" borderId="0" xfId="0" applyFont="1" applyAlignment="1">
      <alignment vertical="center"/>
    </xf>
    <xf numFmtId="0" fontId="2" fillId="0" borderId="0" xfId="0" applyFont="1" applyAlignment="1">
      <alignment wrapText="1"/>
    </xf>
    <xf numFmtId="0" fontId="2" fillId="0" borderId="0" xfId="0" applyFont="1" applyAlignment="1">
      <alignment vertical="top" wrapText="1"/>
    </xf>
    <xf numFmtId="0" fontId="1" fillId="2" borderId="15" xfId="0" applyFont="1" applyFill="1" applyBorder="1" applyAlignment="1">
      <alignment horizontal="right" vertical="center" wrapText="1"/>
    </xf>
    <xf numFmtId="0" fontId="57" fillId="0" borderId="14" xfId="0" applyFont="1" applyBorder="1" applyAlignment="1">
      <alignment horizontal="center" vertical="center" wrapText="1"/>
    </xf>
    <xf numFmtId="0" fontId="80" fillId="4" borderId="17" xfId="0" applyFont="1" applyFill="1" applyBorder="1" applyAlignment="1">
      <alignment vertical="center" wrapText="1"/>
    </xf>
    <xf numFmtId="0" fontId="80" fillId="4" borderId="17" xfId="0" applyFont="1" applyFill="1" applyBorder="1" applyAlignment="1">
      <alignment horizontal="right" vertical="center"/>
    </xf>
    <xf numFmtId="0" fontId="80" fillId="4" borderId="17" xfId="0" applyFont="1" applyFill="1" applyBorder="1" applyAlignment="1">
      <alignment horizontal="left" vertical="center" wrapText="1"/>
    </xf>
    <xf numFmtId="0" fontId="172" fillId="4" borderId="29" xfId="0" applyFont="1" applyFill="1" applyBorder="1" applyAlignment="1">
      <alignment horizontal="center" vertical="center" wrapText="1"/>
    </xf>
    <xf numFmtId="0" fontId="80" fillId="4" borderId="42" xfId="0" applyFont="1" applyFill="1" applyBorder="1" applyAlignment="1">
      <alignment vertical="center" wrapText="1"/>
    </xf>
    <xf numFmtId="0" fontId="80" fillId="4" borderId="34" xfId="0" applyFont="1" applyFill="1" applyBorder="1" applyAlignment="1">
      <alignment vertical="center" wrapText="1"/>
    </xf>
    <xf numFmtId="0" fontId="80" fillId="4" borderId="87" xfId="0" applyFont="1" applyFill="1" applyBorder="1" applyAlignment="1">
      <alignment vertical="center" wrapText="1"/>
    </xf>
    <xf numFmtId="0" fontId="80" fillId="4" borderId="21" xfId="0" applyFont="1" applyFill="1" applyBorder="1" applyAlignment="1">
      <alignment vertical="center" wrapText="1"/>
    </xf>
    <xf numFmtId="0" fontId="63" fillId="8" borderId="92" xfId="0" applyFont="1" applyFill="1" applyBorder="1" applyAlignment="1">
      <alignment horizontal="center" vertical="center" wrapText="1"/>
    </xf>
    <xf numFmtId="0" fontId="63" fillId="8" borderId="17" xfId="0" applyFont="1" applyFill="1" applyBorder="1" applyAlignment="1">
      <alignment horizontal="center" vertical="center" wrapText="1"/>
    </xf>
    <xf numFmtId="0" fontId="63" fillId="8" borderId="21" xfId="0" applyFont="1" applyFill="1" applyBorder="1" applyAlignment="1">
      <alignment horizontal="center" vertical="center" wrapText="1"/>
    </xf>
    <xf numFmtId="0" fontId="5" fillId="12" borderId="17" xfId="0" applyFont="1" applyFill="1" applyBorder="1" applyAlignment="1">
      <alignment horizontal="center" vertical="center" wrapText="1"/>
    </xf>
    <xf numFmtId="0" fontId="169" fillId="0" borderId="17" xfId="0" applyFont="1" applyBorder="1" applyAlignment="1">
      <alignment horizontal="center"/>
    </xf>
    <xf numFmtId="0" fontId="169" fillId="0" borderId="29" xfId="0" applyFont="1" applyBorder="1" applyAlignment="1">
      <alignment horizontal="center"/>
    </xf>
    <xf numFmtId="0" fontId="145" fillId="40" borderId="21" xfId="0" applyFont="1" applyFill="1" applyBorder="1" applyAlignment="1">
      <alignment horizontal="center" vertical="center"/>
    </xf>
    <xf numFmtId="9" fontId="76" fillId="40" borderId="17" xfId="0" applyNumberFormat="1" applyFont="1" applyFill="1" applyBorder="1" applyAlignment="1">
      <alignment horizontal="center" vertical="center"/>
    </xf>
    <xf numFmtId="9" fontId="145" fillId="41" borderId="17" xfId="0" applyNumberFormat="1" applyFont="1" applyFill="1" applyBorder="1" applyAlignment="1">
      <alignment horizontal="center" vertical="center"/>
    </xf>
    <xf numFmtId="9" fontId="79" fillId="41" borderId="34" xfId="0" applyNumberFormat="1" applyFont="1" applyFill="1" applyBorder="1" applyAlignment="1">
      <alignment horizontal="center" vertical="center"/>
    </xf>
    <xf numFmtId="9" fontId="76" fillId="40" borderId="87" xfId="0" applyNumberFormat="1" applyFont="1" applyFill="1" applyBorder="1" applyAlignment="1">
      <alignment horizontal="center" vertical="center"/>
    </xf>
    <xf numFmtId="0" fontId="5" fillId="12" borderId="17" xfId="0" applyFont="1" applyFill="1" applyBorder="1" applyAlignment="1">
      <alignment vertical="center" wrapText="1"/>
    </xf>
    <xf numFmtId="0" fontId="145" fillId="40" borderId="17" xfId="0" applyFont="1" applyFill="1" applyBorder="1" applyAlignment="1">
      <alignment horizontal="center" vertical="center"/>
    </xf>
    <xf numFmtId="9" fontId="76" fillId="40" borderId="34" xfId="0" applyNumberFormat="1" applyFont="1" applyFill="1" applyBorder="1" applyAlignment="1">
      <alignment horizontal="center" vertical="center"/>
    </xf>
    <xf numFmtId="0" fontId="0" fillId="3" borderId="17" xfId="0" applyFill="1" applyBorder="1" applyAlignment="1">
      <alignment horizontal="right" vertical="center"/>
    </xf>
    <xf numFmtId="0" fontId="50" fillId="3" borderId="17" xfId="0" applyFont="1" applyFill="1" applyBorder="1" applyAlignment="1">
      <alignment horizontal="center" vertical="center"/>
    </xf>
    <xf numFmtId="0" fontId="171" fillId="3" borderId="17" xfId="0" applyFont="1" applyFill="1" applyBorder="1" applyAlignment="1">
      <alignment horizontal="center" vertical="center" wrapText="1"/>
    </xf>
    <xf numFmtId="0" fontId="155" fillId="3" borderId="21" xfId="0" applyFont="1" applyFill="1" applyBorder="1" applyAlignment="1">
      <alignment horizontal="center" vertical="center"/>
    </xf>
    <xf numFmtId="0" fontId="155" fillId="3" borderId="17" xfId="0" applyFont="1" applyFill="1" applyBorder="1" applyAlignment="1">
      <alignment horizontal="center" vertical="center"/>
    </xf>
    <xf numFmtId="0" fontId="28" fillId="3" borderId="34" xfId="0" applyFont="1" applyFill="1" applyBorder="1" applyAlignment="1">
      <alignment horizontal="center" vertical="center"/>
    </xf>
    <xf numFmtId="9" fontId="32" fillId="3" borderId="87" xfId="0" applyNumberFormat="1" applyFont="1" applyFill="1" applyBorder="1" applyAlignment="1">
      <alignment horizontal="center" vertical="center" wrapText="1"/>
    </xf>
    <xf numFmtId="164" fontId="13" fillId="3" borderId="34" xfId="0" applyNumberFormat="1" applyFont="1" applyFill="1" applyBorder="1" applyAlignment="1">
      <alignment horizontal="center" vertical="center" wrapText="1"/>
    </xf>
    <xf numFmtId="164" fontId="1" fillId="3" borderId="34" xfId="0" applyNumberFormat="1" applyFont="1" applyFill="1" applyBorder="1" applyAlignment="1">
      <alignment horizontal="center" vertical="center" wrapText="1"/>
    </xf>
    <xf numFmtId="0" fontId="31" fillId="3" borderId="21" xfId="0" applyFont="1" applyFill="1" applyBorder="1" applyAlignment="1">
      <alignment horizontal="center"/>
    </xf>
    <xf numFmtId="0" fontId="171" fillId="0" borderId="29" xfId="0" applyFont="1" applyBorder="1" applyAlignment="1">
      <alignment horizontal="center" wrapText="1"/>
    </xf>
    <xf numFmtId="0" fontId="169" fillId="0" borderId="17" xfId="0" applyFont="1" applyBorder="1" applyAlignment="1">
      <alignment horizontal="center" wrapText="1"/>
    </xf>
    <xf numFmtId="0" fontId="169" fillId="0" borderId="29" xfId="0" applyFont="1" applyBorder="1" applyAlignment="1">
      <alignment horizontal="center" wrapText="1"/>
    </xf>
    <xf numFmtId="9" fontId="79" fillId="41" borderId="17" xfId="0" applyNumberFormat="1" applyFont="1" applyFill="1" applyBorder="1" applyAlignment="1">
      <alignment horizontal="center" vertical="center"/>
    </xf>
    <xf numFmtId="9" fontId="79" fillId="41" borderId="87" xfId="0" applyNumberFormat="1" applyFont="1" applyFill="1" applyBorder="1" applyAlignment="1">
      <alignment horizontal="center" vertical="center"/>
    </xf>
    <xf numFmtId="0" fontId="145" fillId="41" borderId="17" xfId="0" applyFont="1" applyFill="1" applyBorder="1" applyAlignment="1">
      <alignment horizontal="center" vertical="center"/>
    </xf>
    <xf numFmtId="0" fontId="79" fillId="41" borderId="34" xfId="0" applyFont="1" applyFill="1" applyBorder="1" applyAlignment="1">
      <alignment horizontal="center" vertical="center"/>
    </xf>
    <xf numFmtId="164" fontId="79" fillId="20" borderId="34" xfId="0" applyNumberFormat="1" applyFont="1" applyFill="1" applyBorder="1" applyAlignment="1">
      <alignment horizontal="center" vertical="center"/>
    </xf>
    <xf numFmtId="0" fontId="13" fillId="20" borderId="42" xfId="0" applyFont="1" applyFill="1" applyBorder="1" applyAlignment="1">
      <alignment horizontal="center" vertical="center" wrapText="1"/>
    </xf>
    <xf numFmtId="2" fontId="79" fillId="20" borderId="17" xfId="0" applyNumberFormat="1" applyFont="1" applyFill="1" applyBorder="1" applyAlignment="1">
      <alignment horizontal="center" vertical="center"/>
    </xf>
    <xf numFmtId="164" fontId="79" fillId="3" borderId="34" xfId="0" applyNumberFormat="1" applyFont="1" applyFill="1" applyBorder="1" applyAlignment="1">
      <alignment horizontal="center" vertical="center" wrapText="1"/>
    </xf>
    <xf numFmtId="1" fontId="13" fillId="3" borderId="42" xfId="0" applyNumberFormat="1" applyFont="1" applyFill="1" applyBorder="1" applyAlignment="1">
      <alignment horizontal="center" vertical="center"/>
    </xf>
    <xf numFmtId="1" fontId="13" fillId="3" borderId="17" xfId="0" applyNumberFormat="1" applyFont="1" applyFill="1" applyBorder="1" applyAlignment="1">
      <alignment horizontal="center" vertical="center" wrapText="1"/>
    </xf>
    <xf numFmtId="0" fontId="4" fillId="8" borderId="17" xfId="0" applyFont="1" applyFill="1" applyBorder="1" applyAlignment="1">
      <alignment horizontal="center" vertical="center" wrapText="1"/>
    </xf>
    <xf numFmtId="0" fontId="4" fillId="8" borderId="93" xfId="0" applyFont="1" applyFill="1" applyBorder="1" applyAlignment="1">
      <alignment horizontal="center" vertical="center" wrapText="1"/>
    </xf>
    <xf numFmtId="0" fontId="4" fillId="8" borderId="21" xfId="0" applyFont="1" applyFill="1" applyBorder="1" applyAlignment="1">
      <alignment horizontal="center" vertical="center" wrapText="1"/>
    </xf>
    <xf numFmtId="0" fontId="145" fillId="41" borderId="21" xfId="0" applyFont="1" applyFill="1" applyBorder="1" applyAlignment="1">
      <alignment horizontal="center" vertical="center"/>
    </xf>
    <xf numFmtId="0" fontId="79" fillId="41" borderId="17" xfId="0" applyFont="1" applyFill="1" applyBorder="1" applyAlignment="1">
      <alignment horizontal="center" vertical="center"/>
    </xf>
    <xf numFmtId="9" fontId="1" fillId="42" borderId="34" xfId="0" applyNumberFormat="1" applyFont="1" applyFill="1" applyBorder="1" applyAlignment="1">
      <alignment horizontal="center" vertical="center"/>
    </xf>
    <xf numFmtId="9" fontId="79" fillId="40" borderId="17" xfId="0" applyNumberFormat="1" applyFont="1" applyFill="1" applyBorder="1" applyAlignment="1">
      <alignment horizontal="center" vertical="center"/>
    </xf>
    <xf numFmtId="1" fontId="79" fillId="20" borderId="34" xfId="0" applyNumberFormat="1" applyFont="1" applyFill="1" applyBorder="1" applyAlignment="1">
      <alignment vertical="center"/>
    </xf>
    <xf numFmtId="0" fontId="155" fillId="3" borderId="42" xfId="0" applyFont="1" applyFill="1" applyBorder="1" applyAlignment="1">
      <alignment horizontal="center" vertical="center"/>
    </xf>
    <xf numFmtId="0" fontId="4" fillId="8" borderId="92" xfId="0" applyFont="1" applyFill="1" applyBorder="1" applyAlignment="1">
      <alignment horizontal="center" vertical="center" wrapText="1"/>
    </xf>
    <xf numFmtId="0" fontId="79" fillId="20" borderId="42" xfId="0" applyFont="1" applyFill="1" applyBorder="1" applyAlignment="1">
      <alignment vertical="center" wrapText="1"/>
    </xf>
    <xf numFmtId="0" fontId="79" fillId="20" borderId="17" xfId="0" applyFont="1" applyFill="1" applyBorder="1" applyAlignment="1">
      <alignment vertical="center"/>
    </xf>
    <xf numFmtId="0" fontId="13" fillId="20" borderId="34" xfId="0" applyFont="1" applyFill="1" applyBorder="1" applyAlignment="1">
      <alignment vertical="center"/>
    </xf>
    <xf numFmtId="0" fontId="31" fillId="3" borderId="42" xfId="0" applyFont="1" applyFill="1" applyBorder="1" applyAlignment="1">
      <alignment horizontal="center"/>
    </xf>
    <xf numFmtId="0" fontId="13" fillId="3" borderId="17" xfId="0" applyFont="1" applyFill="1" applyBorder="1" applyAlignment="1">
      <alignment horizontal="center" vertical="center" wrapText="1"/>
    </xf>
    <xf numFmtId="0" fontId="18" fillId="4" borderId="29" xfId="0" applyFont="1" applyFill="1" applyBorder="1" applyAlignment="1">
      <alignment horizontal="center" vertical="center" wrapText="1"/>
    </xf>
    <xf numFmtId="0" fontId="18" fillId="4" borderId="21" xfId="0" applyFont="1" applyFill="1" applyBorder="1" applyAlignment="1">
      <alignment horizontal="center" vertical="center" wrapText="1"/>
    </xf>
    <xf numFmtId="0" fontId="145" fillId="4" borderId="17" xfId="0" applyFont="1" applyFill="1" applyBorder="1" applyAlignment="1">
      <alignment vertical="center" wrapText="1"/>
    </xf>
    <xf numFmtId="9" fontId="80" fillId="4" borderId="87" xfId="0" applyNumberFormat="1" applyFont="1" applyFill="1" applyBorder="1" applyAlignment="1">
      <alignment vertical="center" wrapText="1"/>
    </xf>
    <xf numFmtId="0" fontId="74" fillId="8" borderId="21" xfId="0" applyFont="1" applyFill="1" applyBorder="1" applyAlignment="1">
      <alignment horizontal="center" vertical="center" wrapText="1"/>
    </xf>
    <xf numFmtId="0" fontId="5" fillId="12" borderId="17" xfId="0" applyFont="1" applyFill="1" applyBorder="1" applyAlignment="1">
      <alignment horizontal="center" vertical="center"/>
    </xf>
    <xf numFmtId="9" fontId="76" fillId="41" borderId="87" xfId="0" applyNumberFormat="1" applyFont="1" applyFill="1" applyBorder="1" applyAlignment="1">
      <alignment horizontal="center" vertical="center"/>
    </xf>
    <xf numFmtId="0" fontId="74" fillId="8" borderId="92" xfId="0" applyFont="1" applyFill="1" applyBorder="1" applyAlignment="1">
      <alignment horizontal="center" vertical="center" wrapText="1"/>
    </xf>
    <xf numFmtId="0" fontId="74" fillId="8" borderId="17" xfId="0" applyFont="1" applyFill="1" applyBorder="1" applyAlignment="1">
      <alignment horizontal="center" vertical="center" wrapText="1"/>
    </xf>
    <xf numFmtId="9" fontId="79" fillId="42" borderId="34" xfId="0" applyNumberFormat="1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right"/>
    </xf>
    <xf numFmtId="0" fontId="6" fillId="3" borderId="17" xfId="0" applyFont="1" applyFill="1" applyBorder="1" applyAlignment="1">
      <alignment horizontal="left"/>
    </xf>
    <xf numFmtId="0" fontId="170" fillId="3" borderId="29" xfId="0" applyFont="1" applyFill="1" applyBorder="1" applyAlignment="1">
      <alignment horizontal="center"/>
    </xf>
    <xf numFmtId="0" fontId="170" fillId="3" borderId="45" xfId="0" applyFont="1" applyFill="1" applyBorder="1" applyAlignment="1">
      <alignment horizontal="center"/>
    </xf>
    <xf numFmtId="9" fontId="32" fillId="3" borderId="88" xfId="0" applyNumberFormat="1" applyFont="1" applyFill="1" applyBorder="1" applyAlignment="1">
      <alignment horizontal="center" vertical="center" wrapText="1"/>
    </xf>
    <xf numFmtId="0" fontId="6" fillId="5" borderId="17" xfId="0" applyFont="1" applyFill="1" applyBorder="1" applyAlignment="1">
      <alignment vertical="center" wrapText="1"/>
    </xf>
    <xf numFmtId="0" fontId="6" fillId="5" borderId="17" xfId="0" applyFont="1" applyFill="1" applyBorder="1" applyAlignment="1">
      <alignment horizontal="right"/>
    </xf>
    <xf numFmtId="0" fontId="170" fillId="5" borderId="17" xfId="0" applyFont="1" applyFill="1" applyBorder="1" applyAlignment="1">
      <alignment horizontal="center"/>
    </xf>
    <xf numFmtId="9" fontId="92" fillId="5" borderId="19" xfId="0" applyNumberFormat="1" applyFont="1" applyFill="1" applyBorder="1"/>
    <xf numFmtId="0" fontId="68" fillId="0" borderId="0" xfId="0" applyFont="1"/>
    <xf numFmtId="0" fontId="11" fillId="0" borderId="0" xfId="0" applyFont="1" applyAlignment="1">
      <alignment horizontal="right" vertical="center"/>
    </xf>
    <xf numFmtId="0" fontId="11" fillId="0" borderId="0" xfId="0" applyFont="1" applyAlignment="1">
      <alignment horizontal="left" vertical="center"/>
    </xf>
    <xf numFmtId="0" fontId="179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93" fillId="0" borderId="12" xfId="0" applyFont="1" applyBorder="1" applyAlignment="1">
      <alignment horizontal="right" vertical="center"/>
    </xf>
    <xf numFmtId="0" fontId="93" fillId="0" borderId="12" xfId="0" applyFont="1" applyBorder="1" applyAlignment="1">
      <alignment horizontal="right"/>
    </xf>
    <xf numFmtId="1" fontId="16" fillId="4" borderId="67" xfId="0" applyNumberFormat="1" applyFont="1" applyFill="1" applyBorder="1" applyAlignment="1">
      <alignment horizontal="center" vertical="center"/>
    </xf>
    <xf numFmtId="1" fontId="16" fillId="4" borderId="58" xfId="0" applyNumberFormat="1" applyFont="1" applyFill="1" applyBorder="1" applyAlignment="1">
      <alignment horizontal="center" vertical="center"/>
    </xf>
    <xf numFmtId="1" fontId="16" fillId="4" borderId="68" xfId="0" applyNumberFormat="1" applyFont="1" applyFill="1" applyBorder="1" applyAlignment="1">
      <alignment horizontal="center" vertical="center"/>
    </xf>
    <xf numFmtId="1" fontId="22" fillId="0" borderId="31" xfId="0" applyNumberFormat="1" applyFont="1" applyBorder="1" applyAlignment="1">
      <alignment horizontal="center" vertical="center"/>
    </xf>
    <xf numFmtId="1" fontId="22" fillId="0" borderId="24" xfId="0" applyNumberFormat="1" applyFont="1" applyBorder="1" applyAlignment="1">
      <alignment horizontal="center" vertical="center"/>
    </xf>
    <xf numFmtId="1" fontId="22" fillId="0" borderId="33" xfId="0" applyNumberFormat="1" applyFont="1" applyBorder="1" applyAlignment="1">
      <alignment horizontal="center" vertical="center"/>
    </xf>
    <xf numFmtId="1" fontId="16" fillId="4" borderId="7" xfId="0" applyNumberFormat="1" applyFont="1" applyFill="1" applyBorder="1" applyAlignment="1">
      <alignment horizontal="center" vertical="center"/>
    </xf>
    <xf numFmtId="0" fontId="80" fillId="4" borderId="0" xfId="0" applyFont="1" applyFill="1" applyAlignment="1">
      <alignment horizontal="left" vertical="center" wrapText="1"/>
    </xf>
    <xf numFmtId="0" fontId="80" fillId="4" borderId="19" xfId="0" applyFont="1" applyFill="1" applyBorder="1" applyAlignment="1">
      <alignment vertical="center" wrapText="1"/>
    </xf>
    <xf numFmtId="0" fontId="1" fillId="0" borderId="19" xfId="0" applyFont="1" applyBorder="1" applyAlignment="1">
      <alignment horizontal="center" vertical="center"/>
    </xf>
    <xf numFmtId="0" fontId="1" fillId="8" borderId="19" xfId="0" applyFont="1" applyFill="1" applyBorder="1" applyAlignment="1">
      <alignment horizontal="center" vertical="center"/>
    </xf>
    <xf numFmtId="0" fontId="1" fillId="8" borderId="53" xfId="0" applyFont="1" applyFill="1" applyBorder="1" applyAlignment="1">
      <alignment horizontal="center" vertical="center"/>
    </xf>
    <xf numFmtId="0" fontId="0" fillId="0" borderId="19" xfId="0" applyBorder="1" applyAlignment="1">
      <alignment horizontal="left" vertical="center" wrapText="1"/>
    </xf>
    <xf numFmtId="0" fontId="0" fillId="0" borderId="19" xfId="0" applyBorder="1" applyAlignment="1">
      <alignment horizontal="left" vertical="center"/>
    </xf>
    <xf numFmtId="0" fontId="71" fillId="20" borderId="17" xfId="0" applyFont="1" applyFill="1" applyBorder="1" applyAlignment="1">
      <alignment vertical="center"/>
    </xf>
    <xf numFmtId="0" fontId="72" fillId="20" borderId="17" xfId="0" applyFont="1" applyFill="1" applyBorder="1" applyAlignment="1">
      <alignment vertical="center"/>
    </xf>
    <xf numFmtId="0" fontId="0" fillId="0" borderId="18" xfId="0" applyBorder="1" applyAlignment="1">
      <alignment horizontal="left" vertical="center"/>
    </xf>
    <xf numFmtId="9" fontId="148" fillId="41" borderId="17" xfId="0" applyNumberFormat="1" applyFont="1" applyFill="1" applyBorder="1" applyAlignment="1">
      <alignment horizontal="center" vertical="center"/>
    </xf>
    <xf numFmtId="0" fontId="0" fillId="0" borderId="21" xfId="0" applyBorder="1" applyAlignment="1">
      <alignment horizontal="left" vertical="center"/>
    </xf>
    <xf numFmtId="0" fontId="168" fillId="6" borderId="93" xfId="0" applyFont="1" applyFill="1" applyBorder="1" applyAlignment="1">
      <alignment horizontal="center" vertical="center" wrapText="1"/>
    </xf>
    <xf numFmtId="0" fontId="0" fillId="6" borderId="17" xfId="0" applyFill="1" applyBorder="1" applyAlignment="1">
      <alignment horizontal="left" vertical="center" wrapText="1"/>
    </xf>
    <xf numFmtId="0" fontId="63" fillId="20" borderId="21" xfId="0" applyFont="1" applyFill="1" applyBorder="1" applyAlignment="1">
      <alignment vertical="center"/>
    </xf>
    <xf numFmtId="0" fontId="1" fillId="3" borderId="29" xfId="0" applyFont="1" applyFill="1" applyBorder="1" applyAlignment="1">
      <alignment horizontal="center" vertical="center"/>
    </xf>
    <xf numFmtId="0" fontId="76" fillId="0" borderId="21" xfId="0" applyFont="1" applyBorder="1" applyAlignment="1">
      <alignment horizontal="left" vertical="center"/>
    </xf>
    <xf numFmtId="0" fontId="80" fillId="4" borderId="43" xfId="0" applyFont="1" applyFill="1" applyBorder="1" applyAlignment="1">
      <alignment vertical="center" wrapText="1"/>
    </xf>
    <xf numFmtId="0" fontId="148" fillId="4" borderId="0" xfId="0" applyFont="1" applyFill="1" applyAlignment="1">
      <alignment vertical="center" wrapText="1"/>
    </xf>
    <xf numFmtId="9" fontId="79" fillId="41" borderId="29" xfId="0" applyNumberFormat="1" applyFont="1" applyFill="1" applyBorder="1" applyAlignment="1">
      <alignment horizontal="center" vertical="center"/>
    </xf>
    <xf numFmtId="0" fontId="1" fillId="43" borderId="17" xfId="0" applyFont="1" applyFill="1" applyBorder="1" applyAlignment="1">
      <alignment horizontal="center" vertical="center"/>
    </xf>
    <xf numFmtId="0" fontId="76" fillId="43" borderId="17" xfId="0" applyFont="1" applyFill="1" applyBorder="1" applyAlignment="1">
      <alignment horizontal="center" vertical="center"/>
    </xf>
    <xf numFmtId="9" fontId="79" fillId="43" borderId="17" xfId="0" applyNumberFormat="1" applyFont="1" applyFill="1" applyBorder="1" applyAlignment="1">
      <alignment horizontal="center" vertical="center"/>
    </xf>
    <xf numFmtId="9" fontId="13" fillId="43" borderId="17" xfId="0" applyNumberFormat="1" applyFont="1" applyFill="1" applyBorder="1" applyAlignment="1">
      <alignment horizontal="center" vertical="center"/>
    </xf>
    <xf numFmtId="9" fontId="79" fillId="43" borderId="29" xfId="0" applyNumberFormat="1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3" borderId="18" xfId="0" applyFont="1" applyFill="1" applyBorder="1" applyAlignment="1">
      <alignment horizontal="center" vertical="center"/>
    </xf>
    <xf numFmtId="0" fontId="6" fillId="3" borderId="44" xfId="0" applyFont="1" applyFill="1" applyBorder="1" applyAlignment="1">
      <alignment horizontal="center" vertical="center"/>
    </xf>
    <xf numFmtId="0" fontId="6" fillId="3" borderId="20" xfId="0" applyFont="1" applyFill="1" applyBorder="1" applyAlignment="1">
      <alignment horizontal="center" vertical="center"/>
    </xf>
    <xf numFmtId="0" fontId="6" fillId="3" borderId="44" xfId="0" applyFont="1" applyFill="1" applyBorder="1" applyAlignment="1">
      <alignment horizontal="left" vertical="center" wrapText="1"/>
    </xf>
    <xf numFmtId="0" fontId="6" fillId="3" borderId="45" xfId="0" applyFont="1" applyFill="1" applyBorder="1" applyAlignment="1">
      <alignment horizontal="left" vertical="center"/>
    </xf>
    <xf numFmtId="0" fontId="9" fillId="3" borderId="45" xfId="0" applyFont="1" applyFill="1" applyBorder="1" applyAlignment="1">
      <alignment horizontal="right" vertical="center"/>
    </xf>
    <xf numFmtId="0" fontId="9" fillId="3" borderId="45" xfId="0" applyFont="1" applyFill="1" applyBorder="1" applyAlignment="1">
      <alignment horizontal="left" vertical="center"/>
    </xf>
    <xf numFmtId="0" fontId="170" fillId="3" borderId="45" xfId="0" applyFont="1" applyFill="1" applyBorder="1" applyAlignment="1">
      <alignment horizontal="center" vertical="center"/>
    </xf>
    <xf numFmtId="0" fontId="9" fillId="3" borderId="45" xfId="0" applyFont="1" applyFill="1" applyBorder="1" applyAlignment="1">
      <alignment horizontal="right" vertical="center" wrapText="1"/>
    </xf>
    <xf numFmtId="0" fontId="9" fillId="3" borderId="45" xfId="0" applyFont="1" applyFill="1" applyBorder="1" applyAlignment="1">
      <alignment horizontal="left" vertical="center" wrapText="1"/>
    </xf>
    <xf numFmtId="0" fontId="9" fillId="3" borderId="45" xfId="0" applyFont="1" applyFill="1" applyBorder="1" applyAlignment="1">
      <alignment horizontal="center" vertical="center"/>
    </xf>
    <xf numFmtId="0" fontId="6" fillId="5" borderId="0" xfId="0" applyFont="1" applyFill="1" applyAlignment="1">
      <alignment horizontal="left"/>
    </xf>
    <xf numFmtId="0" fontId="6" fillId="5" borderId="0" xfId="0" applyFont="1" applyFill="1" applyAlignment="1">
      <alignment horizontal="center"/>
    </xf>
    <xf numFmtId="0" fontId="6" fillId="5" borderId="0" xfId="0" applyFont="1" applyFill="1" applyAlignment="1">
      <alignment horizontal="left" vertical="center" wrapText="1"/>
    </xf>
    <xf numFmtId="0" fontId="67" fillId="5" borderId="0" xfId="0" applyFont="1" applyFill="1" applyAlignment="1">
      <alignment horizontal="right" vertical="center"/>
    </xf>
    <xf numFmtId="0" fontId="67" fillId="5" borderId="0" xfId="0" applyFont="1" applyFill="1" applyAlignment="1">
      <alignment horizontal="left" vertical="center"/>
    </xf>
    <xf numFmtId="0" fontId="67" fillId="5" borderId="0" xfId="0" applyFont="1" applyFill="1" applyAlignment="1">
      <alignment horizontal="right" vertical="center" wrapText="1"/>
    </xf>
    <xf numFmtId="0" fontId="67" fillId="5" borderId="0" xfId="0" applyFont="1" applyFill="1" applyAlignment="1">
      <alignment horizontal="left" vertical="center" wrapText="1"/>
    </xf>
    <xf numFmtId="0" fontId="67" fillId="5" borderId="0" xfId="0" applyFont="1" applyFill="1" applyAlignment="1">
      <alignment horizontal="center" vertical="center"/>
    </xf>
    <xf numFmtId="0" fontId="6" fillId="5" borderId="0" xfId="0" applyFont="1" applyFill="1"/>
    <xf numFmtId="49" fontId="6" fillId="0" borderId="0" xfId="0" applyNumberFormat="1" applyFont="1" applyAlignment="1">
      <alignment horizontal="left" vertical="center" wrapText="1"/>
    </xf>
    <xf numFmtId="9" fontId="86" fillId="7" borderId="10" xfId="1" applyFont="1" applyFill="1" applyBorder="1" applyAlignment="1" applyProtection="1">
      <alignment vertical="center"/>
    </xf>
    <xf numFmtId="49" fontId="0" fillId="7" borderId="11" xfId="0" applyNumberFormat="1" applyFill="1" applyBorder="1"/>
    <xf numFmtId="9" fontId="86" fillId="7" borderId="5" xfId="1" applyFont="1" applyFill="1" applyBorder="1" applyAlignment="1" applyProtection="1">
      <alignment vertical="center"/>
    </xf>
    <xf numFmtId="0" fontId="86" fillId="7" borderId="9" xfId="0" applyFont="1" applyFill="1" applyBorder="1" applyAlignment="1">
      <alignment vertical="center"/>
    </xf>
    <xf numFmtId="49" fontId="0" fillId="7" borderId="14" xfId="0" applyNumberFormat="1" applyFill="1" applyBorder="1"/>
    <xf numFmtId="0" fontId="86" fillId="7" borderId="13" xfId="0" applyFont="1" applyFill="1" applyBorder="1" applyAlignment="1">
      <alignment vertical="center"/>
    </xf>
    <xf numFmtId="0" fontId="86" fillId="7" borderId="1" xfId="0" applyFont="1" applyFill="1" applyBorder="1" applyAlignment="1">
      <alignment vertical="center"/>
    </xf>
    <xf numFmtId="49" fontId="0" fillId="7" borderId="3" xfId="0" applyNumberFormat="1" applyFill="1" applyBorder="1"/>
    <xf numFmtId="0" fontId="86" fillId="7" borderId="2" xfId="0" applyFont="1" applyFill="1" applyBorder="1" applyAlignment="1">
      <alignment vertical="center"/>
    </xf>
    <xf numFmtId="1" fontId="98" fillId="0" borderId="31" xfId="1" applyNumberFormat="1" applyFont="1" applyBorder="1" applyAlignment="1" applyProtection="1">
      <alignment horizontal="center" vertical="center"/>
    </xf>
    <xf numFmtId="1" fontId="98" fillId="0" borderId="30" xfId="0" applyNumberFormat="1" applyFont="1" applyBorder="1" applyAlignment="1">
      <alignment horizontal="center" vertical="center"/>
    </xf>
    <xf numFmtId="0" fontId="86" fillId="6" borderId="10" xfId="0" applyFont="1" applyFill="1" applyBorder="1" applyAlignment="1">
      <alignment vertical="center"/>
    </xf>
    <xf numFmtId="49" fontId="0" fillId="0" borderId="11" xfId="0" applyNumberFormat="1" applyBorder="1"/>
    <xf numFmtId="0" fontId="86" fillId="6" borderId="5" xfId="0" applyFont="1" applyFill="1" applyBorder="1" applyAlignment="1">
      <alignment vertical="center"/>
    </xf>
    <xf numFmtId="9" fontId="98" fillId="4" borderId="4" xfId="1" applyFont="1" applyFill="1" applyBorder="1" applyAlignment="1" applyProtection="1">
      <alignment horizontal="center" vertical="center"/>
    </xf>
    <xf numFmtId="0" fontId="86" fillId="6" borderId="9" xfId="0" applyFont="1" applyFill="1" applyBorder="1" applyAlignment="1">
      <alignment vertical="center"/>
    </xf>
    <xf numFmtId="49" fontId="0" fillId="0" borderId="14" xfId="0" applyNumberFormat="1" applyBorder="1"/>
    <xf numFmtId="0" fontId="86" fillId="6" borderId="13" xfId="0" applyFont="1" applyFill="1" applyBorder="1" applyAlignment="1">
      <alignment vertical="center"/>
    </xf>
    <xf numFmtId="1" fontId="98" fillId="0" borderId="88" xfId="1" applyNumberFormat="1" applyFont="1" applyBorder="1" applyAlignment="1" applyProtection="1">
      <alignment horizontal="center" vertical="center"/>
    </xf>
    <xf numFmtId="0" fontId="0" fillId="0" borderId="39" xfId="0" applyBorder="1" applyAlignment="1">
      <alignment horizontal="right" vertical="center" wrapText="1"/>
    </xf>
    <xf numFmtId="0" fontId="0" fillId="0" borderId="39" xfId="0" applyBorder="1" applyAlignment="1">
      <alignment horizontal="left" vertical="center" wrapText="1"/>
    </xf>
    <xf numFmtId="0" fontId="7" fillId="0" borderId="39" xfId="0" applyFont="1" applyBorder="1" applyAlignment="1">
      <alignment vertical="center"/>
    </xf>
    <xf numFmtId="0" fontId="70" fillId="4" borderId="81" xfId="0" applyFont="1" applyFill="1" applyBorder="1" applyAlignment="1">
      <alignment vertical="center" wrapText="1"/>
    </xf>
    <xf numFmtId="0" fontId="80" fillId="4" borderId="49" xfId="0" applyFont="1" applyFill="1" applyBorder="1" applyAlignment="1">
      <alignment vertical="center" wrapText="1"/>
    </xf>
    <xf numFmtId="0" fontId="120" fillId="4" borderId="11" xfId="0" applyFont="1" applyFill="1" applyBorder="1" applyAlignment="1">
      <alignment horizontal="right" vertical="center" wrapText="1"/>
    </xf>
    <xf numFmtId="0" fontId="120" fillId="4" borderId="11" xfId="0" applyFont="1" applyFill="1" applyBorder="1" applyAlignment="1">
      <alignment horizontal="left" vertical="center" wrapText="1"/>
    </xf>
    <xf numFmtId="0" fontId="80" fillId="4" borderId="10" xfId="0" applyFont="1" applyFill="1" applyBorder="1" applyAlignment="1">
      <alignment vertical="center" wrapText="1"/>
    </xf>
    <xf numFmtId="0" fontId="80" fillId="4" borderId="5" xfId="0" applyFont="1" applyFill="1" applyBorder="1" applyAlignment="1">
      <alignment vertical="center" wrapText="1"/>
    </xf>
    <xf numFmtId="0" fontId="70" fillId="4" borderId="4" xfId="0" applyFont="1" applyFill="1" applyBorder="1" applyAlignment="1">
      <alignment vertical="center" wrapText="1"/>
    </xf>
    <xf numFmtId="0" fontId="70" fillId="4" borderId="11" xfId="0" applyFont="1" applyFill="1" applyBorder="1" applyAlignment="1">
      <alignment vertical="center" wrapText="1"/>
    </xf>
    <xf numFmtId="0" fontId="31" fillId="0" borderId="29" xfId="0" applyFont="1" applyBorder="1" applyAlignment="1">
      <alignment horizontal="center" vertical="center"/>
    </xf>
    <xf numFmtId="1" fontId="19" fillId="68" borderId="17" xfId="0" applyNumberFormat="1" applyFont="1" applyFill="1" applyBorder="1" applyAlignment="1">
      <alignment horizontal="center" vertical="center"/>
    </xf>
    <xf numFmtId="1" fontId="19" fillId="68" borderId="34" xfId="0" applyNumberFormat="1" applyFont="1" applyFill="1" applyBorder="1" applyAlignment="1">
      <alignment horizontal="center" vertical="center"/>
    </xf>
    <xf numFmtId="9" fontId="0" fillId="4" borderId="87" xfId="0" applyNumberFormat="1" applyFill="1" applyBorder="1" applyAlignment="1">
      <alignment horizontal="center" vertical="center"/>
    </xf>
    <xf numFmtId="1" fontId="31" fillId="0" borderId="17" xfId="0" applyNumberFormat="1" applyFont="1" applyBorder="1" applyAlignment="1">
      <alignment horizontal="center" vertical="center" wrapText="1"/>
    </xf>
    <xf numFmtId="0" fontId="82" fillId="12" borderId="17" xfId="0" applyFont="1" applyFill="1" applyBorder="1" applyAlignment="1">
      <alignment horizontal="right" vertical="center" wrapText="1"/>
    </xf>
    <xf numFmtId="0" fontId="82" fillId="12" borderId="17" xfId="0" applyFont="1" applyFill="1" applyBorder="1" applyAlignment="1">
      <alignment horizontal="left" vertical="center" wrapText="1"/>
    </xf>
    <xf numFmtId="0" fontId="31" fillId="12" borderId="0" xfId="0" applyFont="1" applyFill="1" applyAlignment="1">
      <alignment horizontal="left" vertical="center" wrapText="1"/>
    </xf>
    <xf numFmtId="0" fontId="9" fillId="3" borderId="17" xfId="0" applyFont="1" applyFill="1" applyBorder="1" applyAlignment="1">
      <alignment vertical="center" wrapText="1"/>
    </xf>
    <xf numFmtId="0" fontId="19" fillId="3" borderId="43" xfId="0" applyFont="1" applyFill="1" applyBorder="1" applyAlignment="1">
      <alignment horizontal="right" vertical="center"/>
    </xf>
    <xf numFmtId="0" fontId="19" fillId="3" borderId="43" xfId="0" applyFont="1" applyFill="1" applyBorder="1" applyAlignment="1">
      <alignment horizontal="left" vertical="center"/>
    </xf>
    <xf numFmtId="0" fontId="171" fillId="3" borderId="43" xfId="0" applyFont="1" applyFill="1" applyBorder="1" applyAlignment="1">
      <alignment horizontal="center" vertical="center" wrapText="1"/>
    </xf>
    <xf numFmtId="0" fontId="19" fillId="3" borderId="43" xfId="0" applyFont="1" applyFill="1" applyBorder="1" applyAlignment="1">
      <alignment horizontal="center" vertical="center"/>
    </xf>
    <xf numFmtId="9" fontId="20" fillId="3" borderId="87" xfId="0" applyNumberFormat="1" applyFont="1" applyFill="1" applyBorder="1" applyAlignment="1">
      <alignment horizontal="center" vertical="center"/>
    </xf>
    <xf numFmtId="0" fontId="1" fillId="3" borderId="21" xfId="0" applyFont="1" applyFill="1" applyBorder="1" applyAlignment="1">
      <alignment vertical="center"/>
    </xf>
    <xf numFmtId="9" fontId="6" fillId="3" borderId="34" xfId="0" applyNumberFormat="1" applyFont="1" applyFill="1" applyBorder="1" applyAlignment="1">
      <alignment horizontal="center" vertical="center"/>
    </xf>
    <xf numFmtId="9" fontId="6" fillId="3" borderId="29" xfId="0" applyNumberFormat="1" applyFont="1" applyFill="1" applyBorder="1" applyAlignment="1">
      <alignment horizontal="center" vertical="center"/>
    </xf>
    <xf numFmtId="1" fontId="86" fillId="68" borderId="93" xfId="0" applyNumberFormat="1" applyFont="1" applyFill="1" applyBorder="1" applyAlignment="1">
      <alignment vertical="center" wrapText="1"/>
    </xf>
    <xf numFmtId="0" fontId="1" fillId="34" borderId="21" xfId="0" applyFont="1" applyFill="1" applyBorder="1" applyAlignment="1">
      <alignment horizontal="center" vertical="center"/>
    </xf>
    <xf numFmtId="0" fontId="34" fillId="12" borderId="21" xfId="0" applyFont="1" applyFill="1" applyBorder="1" applyAlignment="1">
      <alignment horizontal="right" vertical="center"/>
    </xf>
    <xf numFmtId="0" fontId="31" fillId="6" borderId="29" xfId="0" applyFont="1" applyFill="1" applyBorder="1" applyAlignment="1">
      <alignment horizontal="center" vertical="center"/>
    </xf>
    <xf numFmtId="0" fontId="147" fillId="3" borderId="21" xfId="0" applyFont="1" applyFill="1" applyBorder="1"/>
    <xf numFmtId="1" fontId="31" fillId="0" borderId="18" xfId="0" applyNumberFormat="1" applyFont="1" applyBorder="1" applyAlignment="1">
      <alignment horizontal="center" vertical="center" wrapText="1"/>
    </xf>
    <xf numFmtId="0" fontId="34" fillId="12" borderId="18" xfId="0" applyFont="1" applyFill="1" applyBorder="1" applyAlignment="1">
      <alignment horizontal="right" vertical="center" wrapText="1"/>
    </xf>
    <xf numFmtId="0" fontId="34" fillId="12" borderId="18" xfId="0" applyFont="1" applyFill="1" applyBorder="1" applyAlignment="1">
      <alignment horizontal="left" vertical="center" wrapText="1"/>
    </xf>
    <xf numFmtId="0" fontId="171" fillId="6" borderId="44" xfId="0" applyFont="1" applyFill="1" applyBorder="1" applyAlignment="1">
      <alignment horizontal="center" vertical="center"/>
    </xf>
    <xf numFmtId="0" fontId="31" fillId="12" borderId="20" xfId="0" applyFont="1" applyFill="1" applyBorder="1" applyAlignment="1">
      <alignment horizontal="right" vertical="center"/>
    </xf>
    <xf numFmtId="0" fontId="31" fillId="0" borderId="44" xfId="0" applyFont="1" applyBorder="1" applyAlignment="1">
      <alignment vertical="center"/>
    </xf>
    <xf numFmtId="0" fontId="1" fillId="20" borderId="21" xfId="0" applyFont="1" applyFill="1" applyBorder="1" applyAlignment="1">
      <alignment vertical="center"/>
    </xf>
    <xf numFmtId="1" fontId="31" fillId="68" borderId="18" xfId="0" applyNumberFormat="1" applyFont="1" applyFill="1" applyBorder="1" applyAlignment="1">
      <alignment horizontal="center" vertical="center" wrapText="1"/>
    </xf>
    <xf numFmtId="0" fontId="7" fillId="72" borderId="17" xfId="0" applyFont="1" applyFill="1" applyBorder="1" applyAlignment="1">
      <alignment horizontal="right" vertical="center"/>
    </xf>
    <xf numFmtId="0" fontId="7" fillId="72" borderId="17" xfId="0" applyFont="1" applyFill="1" applyBorder="1" applyAlignment="1">
      <alignment horizontal="left" vertical="center"/>
    </xf>
    <xf numFmtId="1" fontId="147" fillId="68" borderId="17" xfId="0" applyNumberFormat="1" applyFont="1" applyFill="1" applyBorder="1" applyAlignment="1">
      <alignment horizontal="center" vertical="center"/>
    </xf>
    <xf numFmtId="1" fontId="19" fillId="68" borderId="87" xfId="0" applyNumberFormat="1" applyFont="1" applyFill="1" applyBorder="1" applyAlignment="1">
      <alignment horizontal="center" vertical="center"/>
    </xf>
    <xf numFmtId="0" fontId="0" fillId="3" borderId="21" xfId="0" applyFill="1" applyBorder="1"/>
    <xf numFmtId="0" fontId="7" fillId="0" borderId="92" xfId="0" applyFont="1" applyBorder="1" applyAlignment="1">
      <alignment horizontal="center" vertical="center" wrapText="1"/>
    </xf>
    <xf numFmtId="1" fontId="31" fillId="68" borderId="93" xfId="0" applyNumberFormat="1" applyFont="1" applyFill="1" applyBorder="1" applyAlignment="1">
      <alignment horizontal="center" vertical="center" wrapText="1"/>
    </xf>
    <xf numFmtId="0" fontId="0" fillId="0" borderId="18" xfId="0" applyBorder="1" applyAlignment="1">
      <alignment horizontal="left" vertical="center" wrapText="1"/>
    </xf>
    <xf numFmtId="0" fontId="169" fillId="0" borderId="18" xfId="0" applyFont="1" applyBorder="1" applyAlignment="1">
      <alignment horizontal="center"/>
    </xf>
    <xf numFmtId="0" fontId="7" fillId="0" borderId="44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0" fillId="3" borderId="17" xfId="0" applyFill="1" applyBorder="1" applyAlignment="1">
      <alignment wrapText="1"/>
    </xf>
    <xf numFmtId="0" fontId="7" fillId="3" borderId="17" xfId="0" applyFont="1" applyFill="1" applyBorder="1" applyAlignment="1">
      <alignment horizontal="right" wrapText="1"/>
    </xf>
    <xf numFmtId="0" fontId="7" fillId="3" borderId="17" xfId="0" applyFont="1" applyFill="1" applyBorder="1" applyAlignment="1">
      <alignment horizontal="left" wrapText="1"/>
    </xf>
    <xf numFmtId="0" fontId="169" fillId="3" borderId="17" xfId="0" applyFont="1" applyFill="1" applyBorder="1" applyAlignment="1">
      <alignment horizontal="center"/>
    </xf>
    <xf numFmtId="0" fontId="7" fillId="3" borderId="17" xfId="0" applyFont="1" applyFill="1" applyBorder="1" applyAlignment="1">
      <alignment horizontal="right"/>
    </xf>
    <xf numFmtId="0" fontId="7" fillId="3" borderId="17" xfId="0" applyFont="1" applyFill="1" applyBorder="1" applyAlignment="1">
      <alignment horizontal="left"/>
    </xf>
    <xf numFmtId="0" fontId="70" fillId="4" borderId="10" xfId="0" applyFont="1" applyFill="1" applyBorder="1" applyAlignment="1">
      <alignment vertical="center" wrapText="1"/>
    </xf>
    <xf numFmtId="0" fontId="80" fillId="4" borderId="12" xfId="0" applyFont="1" applyFill="1" applyBorder="1" applyAlignment="1">
      <alignment vertical="center" wrapText="1"/>
    </xf>
    <xf numFmtId="0" fontId="70" fillId="4" borderId="7" xfId="0" applyFont="1" applyFill="1" applyBorder="1" applyAlignment="1">
      <alignment vertical="center" wrapText="1"/>
    </xf>
    <xf numFmtId="0" fontId="7" fillId="0" borderId="17" xfId="0" applyFont="1" applyBorder="1" applyAlignment="1">
      <alignment vertical="center" wrapText="1"/>
    </xf>
    <xf numFmtId="1" fontId="31" fillId="68" borderId="21" xfId="0" applyNumberFormat="1" applyFont="1" applyFill="1" applyBorder="1" applyAlignment="1">
      <alignment horizontal="center" vertical="center" wrapText="1"/>
    </xf>
    <xf numFmtId="1" fontId="147" fillId="68" borderId="21" xfId="0" applyNumberFormat="1" applyFont="1" applyFill="1" applyBorder="1" applyAlignment="1">
      <alignment horizontal="center" vertical="center"/>
    </xf>
    <xf numFmtId="9" fontId="76" fillId="34" borderId="17" xfId="0" applyNumberFormat="1" applyFont="1" applyFill="1" applyBorder="1" applyAlignment="1">
      <alignment horizontal="center" vertical="center" wrapText="1"/>
    </xf>
    <xf numFmtId="0" fontId="19" fillId="3" borderId="45" xfId="0" applyFont="1" applyFill="1" applyBorder="1" applyAlignment="1">
      <alignment horizontal="center" vertical="center"/>
    </xf>
    <xf numFmtId="0" fontId="0" fillId="3" borderId="88" xfId="0" applyFill="1" applyBorder="1"/>
    <xf numFmtId="0" fontId="76" fillId="3" borderId="21" xfId="0" applyFont="1" applyFill="1" applyBorder="1" applyAlignment="1">
      <alignment vertical="center"/>
    </xf>
    <xf numFmtId="0" fontId="9" fillId="69" borderId="17" xfId="0" applyFont="1" applyFill="1" applyBorder="1" applyAlignment="1">
      <alignment vertical="center" wrapText="1"/>
    </xf>
    <xf numFmtId="0" fontId="6" fillId="69" borderId="17" xfId="0" applyFont="1" applyFill="1" applyBorder="1" applyAlignment="1">
      <alignment horizontal="center" vertical="center" wrapText="1"/>
    </xf>
    <xf numFmtId="1" fontId="6" fillId="69" borderId="17" xfId="0" applyNumberFormat="1" applyFont="1" applyFill="1" applyBorder="1" applyAlignment="1">
      <alignment horizontal="center" vertical="center" wrapText="1"/>
    </xf>
    <xf numFmtId="1" fontId="6" fillId="69" borderId="29" xfId="0" applyNumberFormat="1" applyFont="1" applyFill="1" applyBorder="1" applyAlignment="1">
      <alignment horizontal="center" vertical="center" wrapText="1"/>
    </xf>
    <xf numFmtId="1" fontId="6" fillId="69" borderId="94" xfId="0" applyNumberFormat="1" applyFont="1" applyFill="1" applyBorder="1" applyAlignment="1">
      <alignment horizontal="center" vertical="center" wrapText="1"/>
    </xf>
    <xf numFmtId="1" fontId="6" fillId="69" borderId="103" xfId="0" applyNumberFormat="1" applyFont="1" applyFill="1" applyBorder="1" applyAlignment="1">
      <alignment horizontal="center" vertical="center" wrapText="1"/>
    </xf>
    <xf numFmtId="1" fontId="6" fillId="69" borderId="95" xfId="0" applyNumberFormat="1" applyFont="1" applyFill="1" applyBorder="1" applyAlignment="1">
      <alignment horizontal="center" vertical="center" wrapText="1"/>
    </xf>
    <xf numFmtId="1" fontId="6" fillId="69" borderId="21" xfId="0" applyNumberFormat="1" applyFont="1" applyFill="1" applyBorder="1" applyAlignment="1">
      <alignment horizontal="center" vertical="center" wrapText="1"/>
    </xf>
    <xf numFmtId="0" fontId="0" fillId="69" borderId="29" xfId="0" applyFill="1" applyBorder="1" applyAlignment="1">
      <alignment horizontal="left" vertical="center" wrapText="1"/>
    </xf>
    <xf numFmtId="0" fontId="0" fillId="69" borderId="43" xfId="0" applyFill="1" applyBorder="1" applyAlignment="1">
      <alignment horizontal="left" vertical="center" wrapText="1"/>
    </xf>
    <xf numFmtId="0" fontId="0" fillId="69" borderId="43" xfId="0" applyFill="1" applyBorder="1" applyAlignment="1">
      <alignment horizontal="right" vertical="center" wrapText="1"/>
    </xf>
    <xf numFmtId="0" fontId="169" fillId="69" borderId="43" xfId="0" applyFont="1" applyFill="1" applyBorder="1" applyAlignment="1">
      <alignment horizontal="center" vertical="center"/>
    </xf>
    <xf numFmtId="0" fontId="0" fillId="69" borderId="43" xfId="0" applyFill="1" applyBorder="1" applyAlignment="1">
      <alignment horizontal="right" vertical="center"/>
    </xf>
    <xf numFmtId="0" fontId="0" fillId="69" borderId="43" xfId="0" applyFill="1" applyBorder="1" applyAlignment="1">
      <alignment horizontal="left" vertical="center"/>
    </xf>
    <xf numFmtId="0" fontId="0" fillId="69" borderId="57" xfId="0" applyFill="1" applyBorder="1" applyAlignment="1">
      <alignment horizontal="left" vertical="center"/>
    </xf>
    <xf numFmtId="0" fontId="0" fillId="69" borderId="14" xfId="0" applyFill="1" applyBorder="1" applyAlignment="1">
      <alignment horizontal="left" vertical="center"/>
    </xf>
    <xf numFmtId="0" fontId="0" fillId="69" borderId="36" xfId="0" applyFill="1" applyBorder="1" applyAlignment="1">
      <alignment horizontal="left" vertical="center"/>
    </xf>
    <xf numFmtId="0" fontId="0" fillId="69" borderId="22" xfId="0" applyFill="1" applyBorder="1" applyAlignment="1">
      <alignment horizontal="left" vertical="center"/>
    </xf>
    <xf numFmtId="0" fontId="0" fillId="69" borderId="24" xfId="0" applyFill="1" applyBorder="1" applyAlignment="1">
      <alignment horizontal="left" vertical="center"/>
    </xf>
    <xf numFmtId="0" fontId="0" fillId="69" borderId="33" xfId="0" applyFill="1" applyBorder="1" applyAlignment="1">
      <alignment horizontal="left" vertical="center"/>
    </xf>
    <xf numFmtId="0" fontId="0" fillId="69" borderId="31" xfId="0" applyFill="1" applyBorder="1" applyAlignment="1">
      <alignment horizontal="left" vertical="center"/>
    </xf>
    <xf numFmtId="0" fontId="55" fillId="0" borderId="0" xfId="0" applyFont="1" applyAlignment="1">
      <alignment horizontal="left" vertical="center"/>
    </xf>
    <xf numFmtId="1" fontId="16" fillId="4" borderId="46" xfId="0" applyNumberFormat="1" applyFont="1" applyFill="1" applyBorder="1" applyAlignment="1">
      <alignment horizontal="center" vertical="center"/>
    </xf>
    <xf numFmtId="1" fontId="98" fillId="0" borderId="31" xfId="0" applyNumberFormat="1" applyFont="1" applyBorder="1" applyAlignment="1">
      <alignment horizontal="center" vertical="center"/>
    </xf>
    <xf numFmtId="1" fontId="98" fillId="0" borderId="24" xfId="0" applyNumberFormat="1" applyFont="1" applyBorder="1" applyAlignment="1">
      <alignment horizontal="center" vertical="center"/>
    </xf>
    <xf numFmtId="1" fontId="98" fillId="0" borderId="33" xfId="0" applyNumberFormat="1" applyFont="1" applyBorder="1" applyAlignment="1">
      <alignment horizontal="center" vertical="center"/>
    </xf>
    <xf numFmtId="0" fontId="7" fillId="0" borderId="10" xfId="0" applyFont="1" applyBorder="1"/>
    <xf numFmtId="0" fontId="7" fillId="0" borderId="11" xfId="0" applyFont="1" applyBorder="1"/>
    <xf numFmtId="0" fontId="7" fillId="0" borderId="9" xfId="0" applyFont="1" applyBorder="1"/>
    <xf numFmtId="0" fontId="7" fillId="0" borderId="14" xfId="0" applyFont="1" applyBorder="1"/>
    <xf numFmtId="0" fontId="58" fillId="0" borderId="0" xfId="0" quotePrefix="1" applyFont="1" applyAlignment="1">
      <alignment horizontal="left" vertical="center" wrapText="1"/>
    </xf>
    <xf numFmtId="0" fontId="57" fillId="0" borderId="39" xfId="0" applyFont="1" applyBorder="1" applyAlignment="1">
      <alignment horizontal="right" vertical="center"/>
    </xf>
    <xf numFmtId="0" fontId="57" fillId="0" borderId="39" xfId="0" applyFont="1" applyBorder="1" applyAlignment="1">
      <alignment horizontal="left" vertical="center"/>
    </xf>
    <xf numFmtId="0" fontId="25" fillId="0" borderId="39" xfId="0" applyFont="1" applyBorder="1" applyAlignment="1">
      <alignment horizontal="right" vertical="center" wrapText="1"/>
    </xf>
    <xf numFmtId="0" fontId="25" fillId="0" borderId="39" xfId="0" applyFont="1" applyBorder="1" applyAlignment="1">
      <alignment horizontal="left" vertical="center" wrapText="1"/>
    </xf>
    <xf numFmtId="1" fontId="31" fillId="6" borderId="19" xfId="0" applyNumberFormat="1" applyFont="1" applyFill="1" applyBorder="1" applyAlignment="1">
      <alignment horizontal="center" vertical="center"/>
    </xf>
    <xf numFmtId="1" fontId="31" fillId="0" borderId="19" xfId="0" applyNumberFormat="1" applyFont="1" applyBorder="1" applyAlignment="1">
      <alignment horizontal="center" vertical="center"/>
    </xf>
    <xf numFmtId="0" fontId="74" fillId="8" borderId="92" xfId="0" applyFont="1" applyFill="1" applyBorder="1" applyAlignment="1">
      <alignment horizontal="left" vertical="center" wrapText="1"/>
    </xf>
    <xf numFmtId="0" fontId="74" fillId="8" borderId="17" xfId="0" applyFont="1" applyFill="1" applyBorder="1" applyAlignment="1">
      <alignment horizontal="left" vertical="center" wrapText="1"/>
    </xf>
    <xf numFmtId="0" fontId="74" fillId="8" borderId="21" xfId="0" applyFont="1" applyFill="1" applyBorder="1" applyAlignment="1">
      <alignment horizontal="left" vertical="center" wrapText="1"/>
    </xf>
    <xf numFmtId="0" fontId="63" fillId="0" borderId="19" xfId="0" applyFont="1" applyBorder="1" applyAlignment="1">
      <alignment horizontal="center" vertical="center" wrapText="1"/>
    </xf>
    <xf numFmtId="0" fontId="76" fillId="35" borderId="21" xfId="0" applyFont="1" applyFill="1" applyBorder="1" applyAlignment="1">
      <alignment horizontal="center" vertical="center"/>
    </xf>
    <xf numFmtId="0" fontId="76" fillId="35" borderId="17" xfId="0" applyFont="1" applyFill="1" applyBorder="1" applyAlignment="1">
      <alignment horizontal="center" vertical="center"/>
    </xf>
    <xf numFmtId="9" fontId="76" fillId="35" borderId="34" xfId="0" applyNumberFormat="1" applyFont="1" applyFill="1" applyBorder="1" applyAlignment="1">
      <alignment horizontal="center" vertical="center"/>
    </xf>
    <xf numFmtId="9" fontId="76" fillId="35" borderId="29" xfId="0" applyNumberFormat="1" applyFont="1" applyFill="1" applyBorder="1" applyAlignment="1">
      <alignment horizontal="center" vertical="center"/>
    </xf>
    <xf numFmtId="0" fontId="4" fillId="6" borderId="17" xfId="3" applyFont="1" applyFill="1" applyBorder="1" applyAlignment="1" applyProtection="1">
      <alignment horizontal="center" vertical="center" wrapText="1"/>
    </xf>
    <xf numFmtId="0" fontId="79" fillId="6" borderId="17" xfId="3" applyFont="1" applyFill="1" applyBorder="1" applyAlignment="1" applyProtection="1">
      <alignment horizontal="left" vertical="center" wrapText="1"/>
    </xf>
    <xf numFmtId="9" fontId="32" fillId="3" borderId="17" xfId="0" applyNumberFormat="1" applyFont="1" applyFill="1" applyBorder="1" applyAlignment="1">
      <alignment horizontal="center" vertical="center"/>
    </xf>
    <xf numFmtId="2" fontId="32" fillId="3" borderId="21" xfId="0" applyNumberFormat="1" applyFont="1" applyFill="1" applyBorder="1" applyAlignment="1">
      <alignment horizontal="center" vertical="center"/>
    </xf>
    <xf numFmtId="1" fontId="31" fillId="45" borderId="17" xfId="0" applyNumberFormat="1" applyFont="1" applyFill="1" applyBorder="1" applyAlignment="1">
      <alignment horizontal="center" vertical="center"/>
    </xf>
    <xf numFmtId="0" fontId="1" fillId="20" borderId="21" xfId="0" applyFont="1" applyFill="1" applyBorder="1" applyAlignment="1">
      <alignment horizontal="center" vertical="center" wrapText="1"/>
    </xf>
    <xf numFmtId="0" fontId="1" fillId="20" borderId="43" xfId="0" applyFont="1" applyFill="1" applyBorder="1" applyAlignment="1">
      <alignment horizontal="center" vertical="center" wrapText="1"/>
    </xf>
    <xf numFmtId="0" fontId="31" fillId="12" borderId="17" xfId="3" applyFont="1" applyFill="1" applyBorder="1" applyAlignment="1" applyProtection="1">
      <alignment horizontal="right" vertical="center" wrapText="1"/>
    </xf>
    <xf numFmtId="0" fontId="31" fillId="12" borderId="17" xfId="3" applyFont="1" applyFill="1" applyBorder="1" applyAlignment="1" applyProtection="1">
      <alignment horizontal="left" vertical="center" wrapText="1"/>
    </xf>
    <xf numFmtId="0" fontId="171" fillId="6" borderId="17" xfId="3" applyFont="1" applyFill="1" applyBorder="1" applyAlignment="1" applyProtection="1">
      <alignment horizontal="center" vertical="center"/>
    </xf>
    <xf numFmtId="0" fontId="31" fillId="12" borderId="17" xfId="3" applyFont="1" applyFill="1" applyBorder="1" applyAlignment="1" applyProtection="1">
      <alignment horizontal="right" vertical="center"/>
    </xf>
    <xf numFmtId="0" fontId="31" fillId="12" borderId="17" xfId="3" applyFont="1" applyFill="1" applyBorder="1" applyAlignment="1" applyProtection="1">
      <alignment horizontal="left" vertical="center"/>
    </xf>
    <xf numFmtId="0" fontId="171" fillId="6" borderId="29" xfId="3" applyFont="1" applyFill="1" applyBorder="1" applyAlignment="1" applyProtection="1">
      <alignment horizontal="center" vertical="center"/>
    </xf>
    <xf numFmtId="1" fontId="31" fillId="13" borderId="92" xfId="0" applyNumberFormat="1" applyFont="1" applyFill="1" applyBorder="1" applyAlignment="1">
      <alignment horizontal="center" vertical="center"/>
    </xf>
    <xf numFmtId="1" fontId="31" fillId="6" borderId="92" xfId="0" applyNumberFormat="1" applyFont="1" applyFill="1" applyBorder="1" applyAlignment="1">
      <alignment horizontal="center" vertical="center"/>
    </xf>
    <xf numFmtId="0" fontId="171" fillId="6" borderId="38" xfId="0" applyFont="1" applyFill="1" applyBorder="1" applyAlignment="1">
      <alignment horizontal="center" vertical="center"/>
    </xf>
    <xf numFmtId="0" fontId="13" fillId="26" borderId="17" xfId="0" applyFont="1" applyFill="1" applyBorder="1" applyAlignment="1">
      <alignment horizontal="right" vertical="center"/>
    </xf>
    <xf numFmtId="0" fontId="13" fillId="26" borderId="17" xfId="0" applyFont="1" applyFill="1" applyBorder="1" applyAlignment="1">
      <alignment horizontal="left" vertical="center"/>
    </xf>
    <xf numFmtId="0" fontId="171" fillId="6" borderId="19" xfId="0" applyFont="1" applyFill="1" applyBorder="1" applyAlignment="1">
      <alignment horizontal="center" vertical="center"/>
    </xf>
    <xf numFmtId="0" fontId="13" fillId="26" borderId="19" xfId="0" applyFont="1" applyFill="1" applyBorder="1" applyAlignment="1">
      <alignment horizontal="right" wrapText="1"/>
    </xf>
    <xf numFmtId="0" fontId="13" fillId="26" borderId="19" xfId="0" applyFont="1" applyFill="1" applyBorder="1" applyAlignment="1">
      <alignment horizontal="left"/>
    </xf>
    <xf numFmtId="0" fontId="145" fillId="48" borderId="17" xfId="0" applyFont="1" applyFill="1" applyBorder="1" applyAlignment="1">
      <alignment horizontal="center" vertical="center"/>
    </xf>
    <xf numFmtId="0" fontId="32" fillId="48" borderId="17" xfId="0" applyFont="1" applyFill="1" applyBorder="1" applyAlignment="1">
      <alignment horizontal="center" vertical="center"/>
    </xf>
    <xf numFmtId="2" fontId="32" fillId="3" borderId="29" xfId="0" applyNumberFormat="1" applyFont="1" applyFill="1" applyBorder="1" applyAlignment="1">
      <alignment horizontal="center" vertical="center"/>
    </xf>
    <xf numFmtId="1" fontId="15" fillId="13" borderId="93" xfId="0" applyNumberFormat="1" applyFont="1" applyFill="1" applyBorder="1" applyAlignment="1">
      <alignment horizontal="center" vertical="center" wrapText="1"/>
    </xf>
    <xf numFmtId="0" fontId="63" fillId="36" borderId="17" xfId="0" applyFont="1" applyFill="1" applyBorder="1" applyAlignment="1">
      <alignment horizontal="center" vertical="center" wrapText="1"/>
    </xf>
    <xf numFmtId="0" fontId="148" fillId="4" borderId="17" xfId="0" applyFont="1" applyFill="1" applyBorder="1" applyAlignment="1">
      <alignment vertical="center" wrapText="1"/>
    </xf>
    <xf numFmtId="0" fontId="1" fillId="0" borderId="38" xfId="0" applyFont="1" applyBorder="1" applyAlignment="1">
      <alignment vertical="center" wrapText="1"/>
    </xf>
    <xf numFmtId="0" fontId="1" fillId="12" borderId="19" xfId="0" applyFont="1" applyFill="1" applyBorder="1" applyAlignment="1">
      <alignment horizontal="right" vertical="center" wrapText="1"/>
    </xf>
    <xf numFmtId="0" fontId="1" fillId="12" borderId="19" xfId="0" applyFont="1" applyFill="1" applyBorder="1" applyAlignment="1">
      <alignment horizontal="left" vertical="center" wrapText="1"/>
    </xf>
    <xf numFmtId="0" fontId="8" fillId="3" borderId="43" xfId="0" applyFont="1" applyFill="1" applyBorder="1" applyAlignment="1">
      <alignment horizontal="center" vertical="center"/>
    </xf>
    <xf numFmtId="0" fontId="6" fillId="3" borderId="21" xfId="0" applyFont="1" applyFill="1" applyBorder="1" applyAlignment="1">
      <alignment horizontal="right" wrapText="1"/>
    </xf>
    <xf numFmtId="0" fontId="6" fillId="3" borderId="21" xfId="0" applyFont="1" applyFill="1" applyBorder="1" applyAlignment="1">
      <alignment horizontal="left" wrapText="1"/>
    </xf>
    <xf numFmtId="1" fontId="32" fillId="3" borderId="17" xfId="0" applyNumberFormat="1" applyFont="1" applyFill="1" applyBorder="1" applyAlignment="1">
      <alignment horizontal="center" vertical="center"/>
    </xf>
    <xf numFmtId="0" fontId="8" fillId="5" borderId="29" xfId="0" applyFont="1" applyFill="1" applyBorder="1" applyAlignment="1">
      <alignment vertical="center"/>
    </xf>
    <xf numFmtId="0" fontId="8" fillId="5" borderId="43" xfId="0" applyFont="1" applyFill="1" applyBorder="1" applyAlignment="1">
      <alignment horizontal="center" vertical="center"/>
    </xf>
    <xf numFmtId="0" fontId="66" fillId="5" borderId="43" xfId="0" applyFont="1" applyFill="1" applyBorder="1" applyAlignment="1">
      <alignment horizontal="right"/>
    </xf>
    <xf numFmtId="0" fontId="66" fillId="5" borderId="43" xfId="0" applyFont="1" applyFill="1" applyBorder="1" applyAlignment="1">
      <alignment horizontal="left"/>
    </xf>
    <xf numFmtId="0" fontId="170" fillId="5" borderId="21" xfId="0" applyFont="1" applyFill="1" applyBorder="1" applyAlignment="1">
      <alignment horizontal="center"/>
    </xf>
    <xf numFmtId="0" fontId="66" fillId="5" borderId="17" xfId="0" applyFont="1" applyFill="1" applyBorder="1" applyAlignment="1">
      <alignment horizontal="right"/>
    </xf>
    <xf numFmtId="0" fontId="66" fillId="5" borderId="17" xfId="0" applyFont="1" applyFill="1" applyBorder="1" applyAlignment="1">
      <alignment horizontal="left"/>
    </xf>
    <xf numFmtId="0" fontId="170" fillId="5" borderId="20" xfId="0" applyFont="1" applyFill="1" applyBorder="1" applyAlignment="1">
      <alignment horizontal="center"/>
    </xf>
    <xf numFmtId="0" fontId="66" fillId="5" borderId="22" xfId="0" applyFont="1" applyFill="1" applyBorder="1" applyAlignment="1">
      <alignment horizontal="center" vertical="center"/>
    </xf>
    <xf numFmtId="0" fontId="66" fillId="5" borderId="52" xfId="0" applyFont="1" applyFill="1" applyBorder="1" applyAlignment="1">
      <alignment horizontal="center" vertical="center"/>
    </xf>
    <xf numFmtId="0" fontId="66" fillId="5" borderId="51" xfId="0" applyFont="1" applyFill="1" applyBorder="1" applyAlignment="1">
      <alignment horizontal="center" vertical="center"/>
    </xf>
    <xf numFmtId="0" fontId="0" fillId="5" borderId="71" xfId="0" applyFill="1" applyBorder="1"/>
    <xf numFmtId="0" fontId="0" fillId="5" borderId="8" xfId="0" applyFill="1" applyBorder="1"/>
    <xf numFmtId="0" fontId="55" fillId="0" borderId="0" xfId="0" applyFont="1" applyAlignment="1">
      <alignment horizontal="center"/>
    </xf>
    <xf numFmtId="0" fontId="63" fillId="0" borderId="0" xfId="0" applyFont="1" applyAlignment="1">
      <alignment vertical="center"/>
    </xf>
    <xf numFmtId="0" fontId="55" fillId="0" borderId="0" xfId="0" applyFont="1" applyAlignment="1">
      <alignment horizontal="right"/>
    </xf>
    <xf numFmtId="0" fontId="55" fillId="0" borderId="0" xfId="0" applyFont="1" applyAlignment="1">
      <alignment horizontal="left"/>
    </xf>
    <xf numFmtId="0" fontId="31" fillId="7" borderId="15" xfId="0" applyFont="1" applyFill="1" applyBorder="1" applyAlignment="1">
      <alignment horizontal="left" vertical="center"/>
    </xf>
    <xf numFmtId="0" fontId="31" fillId="7" borderId="0" xfId="0" applyFont="1" applyFill="1" applyAlignment="1">
      <alignment horizontal="left" vertical="center"/>
    </xf>
    <xf numFmtId="0" fontId="31" fillId="7" borderId="23" xfId="0" applyFont="1" applyFill="1" applyBorder="1" applyAlignment="1">
      <alignment horizontal="left" vertical="center"/>
    </xf>
    <xf numFmtId="0" fontId="0" fillId="7" borderId="12" xfId="0" applyFill="1" applyBorder="1"/>
    <xf numFmtId="1" fontId="7" fillId="4" borderId="67" xfId="0" applyNumberFormat="1" applyFont="1" applyFill="1" applyBorder="1" applyAlignment="1">
      <alignment horizontal="center" vertical="center"/>
    </xf>
    <xf numFmtId="1" fontId="7" fillId="4" borderId="58" xfId="0" applyNumberFormat="1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1" fontId="7" fillId="4" borderId="70" xfId="0" applyNumberFormat="1" applyFont="1" applyFill="1" applyBorder="1" applyAlignment="1">
      <alignment horizontal="center" vertical="center"/>
    </xf>
    <xf numFmtId="0" fontId="55" fillId="0" borderId="0" xfId="0" applyFont="1" applyAlignment="1">
      <alignment horizontal="center" vertical="center"/>
    </xf>
    <xf numFmtId="0" fontId="169" fillId="0" borderId="39" xfId="0" applyFont="1" applyBorder="1" applyAlignment="1">
      <alignment horizontal="center"/>
    </xf>
    <xf numFmtId="0" fontId="7" fillId="0" borderId="39" xfId="0" applyFont="1" applyBorder="1" applyAlignment="1">
      <alignment horizontal="right" wrapText="1"/>
    </xf>
    <xf numFmtId="0" fontId="7" fillId="0" borderId="39" xfId="0" applyFont="1" applyBorder="1" applyAlignment="1">
      <alignment horizontal="left" wrapText="1"/>
    </xf>
    <xf numFmtId="0" fontId="7" fillId="0" borderId="39" xfId="0" applyFont="1" applyBorder="1"/>
    <xf numFmtId="0" fontId="147" fillId="32" borderId="21" xfId="0" applyFont="1" applyFill="1" applyBorder="1" applyAlignment="1">
      <alignment horizontal="center" vertical="center"/>
    </xf>
    <xf numFmtId="9" fontId="0" fillId="32" borderId="17" xfId="1" applyFont="1" applyFill="1" applyBorder="1" applyAlignment="1" applyProtection="1">
      <alignment horizontal="center" vertical="center"/>
    </xf>
    <xf numFmtId="0" fontId="147" fillId="28" borderId="17" xfId="0" applyFont="1" applyFill="1" applyBorder="1" applyAlignment="1">
      <alignment horizontal="center" vertical="center"/>
    </xf>
    <xf numFmtId="0" fontId="0" fillId="28" borderId="34" xfId="0" applyFill="1" applyBorder="1" applyAlignment="1">
      <alignment horizontal="center" vertical="center"/>
    </xf>
    <xf numFmtId="9" fontId="0" fillId="32" borderId="62" xfId="1" applyFont="1" applyFill="1" applyBorder="1" applyAlignment="1" applyProtection="1">
      <alignment horizontal="center" vertical="center"/>
    </xf>
    <xf numFmtId="0" fontId="0" fillId="101" borderId="42" xfId="0" applyFill="1" applyBorder="1" applyAlignment="1">
      <alignment vertical="center"/>
    </xf>
    <xf numFmtId="0" fontId="0" fillId="101" borderId="17" xfId="0" applyFill="1" applyBorder="1" applyAlignment="1">
      <alignment vertical="center"/>
    </xf>
    <xf numFmtId="0" fontId="0" fillId="101" borderId="34" xfId="0" applyFill="1" applyBorder="1" applyAlignment="1">
      <alignment vertical="center"/>
    </xf>
    <xf numFmtId="0" fontId="1" fillId="8" borderId="29" xfId="0" applyFont="1" applyFill="1" applyBorder="1" applyAlignment="1">
      <alignment horizontal="center" vertical="center"/>
    </xf>
    <xf numFmtId="1" fontId="164" fillId="8" borderId="29" xfId="0" applyNumberFormat="1" applyFont="1" applyFill="1" applyBorder="1" applyAlignment="1">
      <alignment horizontal="center" vertical="center"/>
    </xf>
    <xf numFmtId="0" fontId="1" fillId="6" borderId="92" xfId="0" applyFont="1" applyFill="1" applyBorder="1" applyAlignment="1">
      <alignment horizontal="center" vertical="center"/>
    </xf>
    <xf numFmtId="0" fontId="0" fillId="0" borderId="18" xfId="0" applyBorder="1" applyAlignment="1">
      <alignment horizontal="center" vertical="center" wrapText="1"/>
    </xf>
    <xf numFmtId="0" fontId="1" fillId="6" borderId="17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8" fillId="3" borderId="25" xfId="0" applyFont="1" applyFill="1" applyBorder="1" applyAlignment="1">
      <alignment horizontal="left" vertical="center" wrapText="1"/>
    </xf>
    <xf numFmtId="0" fontId="147" fillId="3" borderId="21" xfId="0" applyFont="1" applyFill="1" applyBorder="1" applyAlignment="1">
      <alignment horizontal="center" vertical="center"/>
    </xf>
    <xf numFmtId="0" fontId="147" fillId="3" borderId="17" xfId="0" applyFont="1" applyFill="1" applyBorder="1" applyAlignment="1">
      <alignment horizontal="center" vertical="center"/>
    </xf>
    <xf numFmtId="9" fontId="20" fillId="3" borderId="62" xfId="1" applyFont="1" applyFill="1" applyBorder="1" applyAlignment="1" applyProtection="1">
      <alignment horizontal="center" vertical="center" wrapText="1"/>
    </xf>
    <xf numFmtId="0" fontId="20" fillId="3" borderId="42" xfId="0" applyFont="1" applyFill="1" applyBorder="1" applyAlignment="1">
      <alignment vertical="center"/>
    </xf>
    <xf numFmtId="2" fontId="20" fillId="3" borderId="17" xfId="0" applyNumberFormat="1" applyFont="1" applyFill="1" applyBorder="1" applyAlignment="1">
      <alignment horizontal="center" vertical="center" wrapText="1"/>
    </xf>
    <xf numFmtId="9" fontId="20" fillId="3" borderId="34" xfId="1" applyFont="1" applyFill="1" applyBorder="1" applyAlignment="1" applyProtection="1">
      <alignment horizontal="center" vertical="center" wrapText="1"/>
    </xf>
    <xf numFmtId="0" fontId="0" fillId="10" borderId="21" xfId="0" applyFill="1" applyBorder="1"/>
    <xf numFmtId="0" fontId="0" fillId="27" borderId="42" xfId="0" applyFill="1" applyBorder="1" applyAlignment="1">
      <alignment horizontal="center" vertical="center"/>
    </xf>
    <xf numFmtId="0" fontId="0" fillId="27" borderId="17" xfId="0" applyFill="1" applyBorder="1" applyAlignment="1">
      <alignment horizontal="center" vertical="center"/>
    </xf>
    <xf numFmtId="9" fontId="0" fillId="27" borderId="34" xfId="1" applyFont="1" applyFill="1" applyBorder="1" applyAlignment="1" applyProtection="1">
      <alignment horizontal="center" vertical="center"/>
    </xf>
    <xf numFmtId="0" fontId="147" fillId="28" borderId="21" xfId="0" applyFont="1" applyFill="1" applyBorder="1" applyAlignment="1">
      <alignment horizontal="center" vertical="center"/>
    </xf>
    <xf numFmtId="9" fontId="0" fillId="28" borderId="17" xfId="1" applyFont="1" applyFill="1" applyBorder="1" applyAlignment="1" applyProtection="1">
      <alignment horizontal="center" vertical="center"/>
    </xf>
    <xf numFmtId="9" fontId="0" fillId="28" borderId="62" xfId="1" applyFont="1" applyFill="1" applyBorder="1" applyAlignment="1" applyProtection="1">
      <alignment horizontal="center" vertical="center"/>
    </xf>
    <xf numFmtId="0" fontId="0" fillId="34" borderId="42" xfId="0" applyFill="1" applyBorder="1" applyAlignment="1">
      <alignment horizontal="center" vertical="center"/>
    </xf>
    <xf numFmtId="2" fontId="0" fillId="34" borderId="17" xfId="0" applyNumberFormat="1" applyFill="1" applyBorder="1" applyAlignment="1">
      <alignment horizontal="center" vertical="center"/>
    </xf>
    <xf numFmtId="0" fontId="19" fillId="34" borderId="42" xfId="0" applyFont="1" applyFill="1" applyBorder="1" applyAlignment="1">
      <alignment horizontal="center" vertical="center"/>
    </xf>
    <xf numFmtId="2" fontId="19" fillId="34" borderId="17" xfId="0" applyNumberFormat="1" applyFont="1" applyFill="1" applyBorder="1" applyAlignment="1">
      <alignment horizontal="center" vertical="center"/>
    </xf>
    <xf numFmtId="9" fontId="19" fillId="34" borderId="34" xfId="1" applyFont="1" applyFill="1" applyBorder="1" applyAlignment="1" applyProtection="1">
      <alignment horizontal="center" vertical="center"/>
    </xf>
    <xf numFmtId="9" fontId="19" fillId="32" borderId="17" xfId="1" applyFont="1" applyFill="1" applyBorder="1" applyAlignment="1" applyProtection="1">
      <alignment horizontal="center" vertical="center"/>
    </xf>
    <xf numFmtId="1" fontId="20" fillId="3" borderId="17" xfId="0" applyNumberFormat="1" applyFont="1" applyFill="1" applyBorder="1" applyAlignment="1">
      <alignment horizontal="center" vertical="center" wrapText="1"/>
    </xf>
    <xf numFmtId="0" fontId="31" fillId="12" borderId="0" xfId="0" applyFont="1" applyFill="1" applyAlignment="1">
      <alignment horizontal="center" vertical="center"/>
    </xf>
    <xf numFmtId="0" fontId="0" fillId="20" borderId="42" xfId="0" applyFill="1" applyBorder="1" applyAlignment="1">
      <alignment vertical="center"/>
    </xf>
    <xf numFmtId="0" fontId="0" fillId="20" borderId="17" xfId="0" applyFill="1" applyBorder="1" applyAlignment="1">
      <alignment vertical="center"/>
    </xf>
    <xf numFmtId="0" fontId="0" fillId="20" borderId="34" xfId="0" applyFill="1" applyBorder="1" applyAlignment="1">
      <alignment vertical="center"/>
    </xf>
    <xf numFmtId="0" fontId="147" fillId="3" borderId="42" xfId="0" applyFont="1" applyFill="1" applyBorder="1" applyAlignment="1">
      <alignment horizontal="center" vertical="center"/>
    </xf>
    <xf numFmtId="0" fontId="0" fillId="28" borderId="17" xfId="0" applyFill="1" applyBorder="1" applyAlignment="1">
      <alignment horizontal="center" vertical="center"/>
    </xf>
    <xf numFmtId="0" fontId="147" fillId="3" borderId="42" xfId="0" applyFont="1" applyFill="1" applyBorder="1" applyAlignment="1">
      <alignment horizontal="center"/>
    </xf>
    <xf numFmtId="0" fontId="20" fillId="3" borderId="42" xfId="0" applyFont="1" applyFill="1" applyBorder="1"/>
    <xf numFmtId="0" fontId="0" fillId="27" borderId="42" xfId="0" applyFill="1" applyBorder="1" applyAlignment="1">
      <alignment vertical="center"/>
    </xf>
    <xf numFmtId="0" fontId="0" fillId="27" borderId="17" xfId="0" applyFill="1" applyBorder="1" applyAlignment="1">
      <alignment vertical="center"/>
    </xf>
    <xf numFmtId="0" fontId="0" fillId="27" borderId="34" xfId="0" applyFill="1" applyBorder="1" applyAlignment="1">
      <alignment vertical="center"/>
    </xf>
    <xf numFmtId="0" fontId="20" fillId="3" borderId="17" xfId="0" applyFont="1" applyFill="1" applyBorder="1"/>
    <xf numFmtId="9" fontId="20" fillId="3" borderId="34" xfId="1" applyFont="1" applyFill="1" applyBorder="1" applyProtection="1"/>
    <xf numFmtId="0" fontId="1" fillId="6" borderId="92" xfId="0" applyFont="1" applyFill="1" applyBorder="1" applyAlignment="1">
      <alignment horizontal="center" vertical="center" wrapText="1"/>
    </xf>
    <xf numFmtId="0" fontId="147" fillId="32" borderId="21" xfId="0" applyFont="1" applyFill="1" applyBorder="1" applyAlignment="1">
      <alignment horizontal="center" vertical="center" wrapText="1"/>
    </xf>
    <xf numFmtId="9" fontId="0" fillId="32" borderId="17" xfId="1" applyFont="1" applyFill="1" applyBorder="1" applyAlignment="1" applyProtection="1">
      <alignment horizontal="center" vertical="center" wrapText="1"/>
    </xf>
    <xf numFmtId="0" fontId="147" fillId="32" borderId="17" xfId="0" applyFont="1" applyFill="1" applyBorder="1" applyAlignment="1">
      <alignment horizontal="center" vertical="center" wrapText="1"/>
    </xf>
    <xf numFmtId="9" fontId="0" fillId="32" borderId="34" xfId="1" applyFont="1" applyFill="1" applyBorder="1" applyAlignment="1" applyProtection="1">
      <alignment horizontal="center" vertical="center" wrapText="1"/>
    </xf>
    <xf numFmtId="9" fontId="19" fillId="27" borderId="34" xfId="1" applyFont="1" applyFill="1" applyBorder="1" applyAlignment="1" applyProtection="1">
      <alignment horizontal="center" vertical="center"/>
    </xf>
    <xf numFmtId="2" fontId="19" fillId="27" borderId="42" xfId="0" applyNumberFormat="1" applyFont="1" applyFill="1" applyBorder="1" applyAlignment="1">
      <alignment horizontal="center" vertical="center"/>
    </xf>
    <xf numFmtId="2" fontId="19" fillId="27" borderId="17" xfId="0" applyNumberFormat="1" applyFont="1" applyFill="1" applyBorder="1" applyAlignment="1">
      <alignment horizontal="center" vertical="center"/>
    </xf>
    <xf numFmtId="0" fontId="20" fillId="3" borderId="29" xfId="0" applyFont="1" applyFill="1" applyBorder="1" applyAlignment="1">
      <alignment wrapText="1"/>
    </xf>
    <xf numFmtId="0" fontId="20" fillId="3" borderId="52" xfId="0" applyFont="1" applyFill="1" applyBorder="1" applyAlignment="1">
      <alignment horizontal="center" wrapText="1"/>
    </xf>
    <xf numFmtId="0" fontId="34" fillId="3" borderId="52" xfId="0" applyFont="1" applyFill="1" applyBorder="1" applyAlignment="1">
      <alignment horizontal="right"/>
    </xf>
    <xf numFmtId="0" fontId="34" fillId="3" borderId="52" xfId="0" applyFont="1" applyFill="1" applyBorder="1" applyAlignment="1">
      <alignment horizontal="left"/>
    </xf>
    <xf numFmtId="0" fontId="171" fillId="3" borderId="52" xfId="0" applyFont="1" applyFill="1" applyBorder="1" applyAlignment="1">
      <alignment horizontal="center"/>
    </xf>
    <xf numFmtId="0" fontId="31" fillId="3" borderId="52" xfId="0" applyFont="1" applyFill="1" applyBorder="1" applyAlignment="1">
      <alignment horizontal="right"/>
    </xf>
    <xf numFmtId="0" fontId="31" fillId="3" borderId="52" xfId="0" applyFont="1" applyFill="1" applyBorder="1" applyAlignment="1">
      <alignment horizontal="left"/>
    </xf>
    <xf numFmtId="0" fontId="31" fillId="3" borderId="52" xfId="0" applyFont="1" applyFill="1" applyBorder="1" applyAlignment="1">
      <alignment horizontal="center"/>
    </xf>
    <xf numFmtId="0" fontId="171" fillId="3" borderId="43" xfId="0" applyFont="1" applyFill="1" applyBorder="1" applyAlignment="1">
      <alignment horizontal="center"/>
    </xf>
    <xf numFmtId="0" fontId="171" fillId="3" borderId="45" xfId="0" applyFont="1" applyFill="1" applyBorder="1" applyAlignment="1">
      <alignment horizontal="center"/>
    </xf>
    <xf numFmtId="2" fontId="20" fillId="3" borderId="42" xfId="0" applyNumberFormat="1" applyFont="1" applyFill="1" applyBorder="1" applyAlignment="1">
      <alignment horizontal="center" vertical="center" wrapText="1"/>
    </xf>
    <xf numFmtId="0" fontId="82" fillId="4" borderId="61" xfId="0" applyFont="1" applyFill="1" applyBorder="1" applyAlignment="1">
      <alignment vertical="center" wrapText="1"/>
    </xf>
    <xf numFmtId="0" fontId="82" fillId="4" borderId="11" xfId="0" applyFont="1" applyFill="1" applyBorder="1" applyAlignment="1">
      <alignment horizontal="center" vertical="center" wrapText="1"/>
    </xf>
    <xf numFmtId="0" fontId="34" fillId="4" borderId="11" xfId="0" applyFont="1" applyFill="1" applyBorder="1" applyAlignment="1">
      <alignment horizontal="right" vertical="center" wrapText="1"/>
    </xf>
    <xf numFmtId="0" fontId="34" fillId="4" borderId="11" xfId="0" applyFont="1" applyFill="1" applyBorder="1" applyAlignment="1">
      <alignment horizontal="left" vertical="center" wrapText="1"/>
    </xf>
    <xf numFmtId="0" fontId="171" fillId="4" borderId="11" xfId="0" applyFont="1" applyFill="1" applyBorder="1" applyAlignment="1">
      <alignment horizontal="center" vertical="center" wrapText="1"/>
    </xf>
    <xf numFmtId="0" fontId="31" fillId="4" borderId="11" xfId="0" applyFont="1" applyFill="1" applyBorder="1" applyAlignment="1">
      <alignment horizontal="right" vertical="center" wrapText="1"/>
    </xf>
    <xf numFmtId="0" fontId="31" fillId="4" borderId="11" xfId="0" applyFont="1" applyFill="1" applyBorder="1" applyAlignment="1">
      <alignment horizontal="left" vertical="center" wrapText="1"/>
    </xf>
    <xf numFmtId="0" fontId="31" fillId="4" borderId="11" xfId="0" applyFont="1" applyFill="1" applyBorder="1" applyAlignment="1">
      <alignment vertical="center" wrapText="1"/>
    </xf>
    <xf numFmtId="0" fontId="149" fillId="4" borderId="10" xfId="0" applyFont="1" applyFill="1" applyBorder="1" applyAlignment="1">
      <alignment vertical="center" wrapText="1"/>
    </xf>
    <xf numFmtId="0" fontId="82" fillId="4" borderId="11" xfId="0" applyFont="1" applyFill="1" applyBorder="1" applyAlignment="1">
      <alignment vertical="center" wrapText="1"/>
    </xf>
    <xf numFmtId="0" fontId="149" fillId="4" borderId="11" xfId="0" applyFont="1" applyFill="1" applyBorder="1" applyAlignment="1">
      <alignment vertical="center" wrapText="1"/>
    </xf>
    <xf numFmtId="0" fontId="82" fillId="4" borderId="5" xfId="0" applyFont="1" applyFill="1" applyBorder="1" applyAlignment="1">
      <alignment vertical="center" wrapText="1"/>
    </xf>
    <xf numFmtId="0" fontId="82" fillId="4" borderId="10" xfId="0" applyFont="1" applyFill="1" applyBorder="1" applyAlignment="1">
      <alignment vertical="center" wrapText="1"/>
    </xf>
    <xf numFmtId="0" fontId="147" fillId="28" borderId="22" xfId="0" applyFont="1" applyFill="1" applyBorder="1" applyAlignment="1">
      <alignment horizontal="center" vertical="center"/>
    </xf>
    <xf numFmtId="0" fontId="0" fillId="28" borderId="24" xfId="0" applyFill="1" applyBorder="1" applyAlignment="1">
      <alignment horizontal="center" vertical="center"/>
    </xf>
    <xf numFmtId="0" fontId="147" fillId="28" borderId="24" xfId="0" applyFont="1" applyFill="1" applyBorder="1" applyAlignment="1">
      <alignment horizontal="center" vertical="center"/>
    </xf>
    <xf numFmtId="0" fontId="0" fillId="28" borderId="33" xfId="0" applyFill="1" applyBorder="1" applyAlignment="1">
      <alignment horizontal="center" vertical="center"/>
    </xf>
    <xf numFmtId="9" fontId="0" fillId="28" borderId="80" xfId="1" applyFont="1" applyFill="1" applyBorder="1" applyAlignment="1" applyProtection="1">
      <alignment horizontal="center" vertical="center"/>
    </xf>
    <xf numFmtId="0" fontId="20" fillId="3" borderId="39" xfId="0" applyFont="1" applyFill="1" applyBorder="1" applyAlignment="1">
      <alignment horizontal="center"/>
    </xf>
    <xf numFmtId="9" fontId="20" fillId="3" borderId="39" xfId="1" applyFont="1" applyFill="1" applyBorder="1" applyAlignment="1" applyProtection="1">
      <alignment horizontal="center" vertical="center" wrapText="1"/>
    </xf>
    <xf numFmtId="0" fontId="20" fillId="3" borderId="31" xfId="0" applyFont="1" applyFill="1" applyBorder="1"/>
    <xf numFmtId="2" fontId="20" fillId="3" borderId="24" xfId="0" applyNumberFormat="1" applyFont="1" applyFill="1" applyBorder="1" applyAlignment="1">
      <alignment horizontal="center" vertical="center" wrapText="1"/>
    </xf>
    <xf numFmtId="9" fontId="20" fillId="3" borderId="33" xfId="1" applyFont="1" applyFill="1" applyBorder="1" applyAlignment="1" applyProtection="1">
      <alignment horizontal="center" vertical="center" wrapText="1"/>
    </xf>
    <xf numFmtId="2" fontId="20" fillId="3" borderId="31" xfId="0" applyNumberFormat="1" applyFont="1" applyFill="1" applyBorder="1" applyAlignment="1">
      <alignment horizontal="center" vertical="center" wrapText="1"/>
    </xf>
    <xf numFmtId="0" fontId="9" fillId="5" borderId="17" xfId="0" applyFont="1" applyFill="1" applyBorder="1"/>
    <xf numFmtId="0" fontId="9" fillId="5" borderId="17" xfId="0" applyFont="1" applyFill="1" applyBorder="1" applyAlignment="1">
      <alignment horizontal="center"/>
    </xf>
    <xf numFmtId="0" fontId="20" fillId="5" borderId="17" xfId="0" applyFont="1" applyFill="1" applyBorder="1" applyAlignment="1">
      <alignment horizontal="right"/>
    </xf>
    <xf numFmtId="0" fontId="20" fillId="5" borderId="17" xfId="0" applyFont="1" applyFill="1" applyBorder="1" applyAlignment="1">
      <alignment horizontal="left"/>
    </xf>
    <xf numFmtId="0" fontId="66" fillId="5" borderId="17" xfId="0" applyFont="1" applyFill="1" applyBorder="1"/>
    <xf numFmtId="9" fontId="66" fillId="5" borderId="17" xfId="1" applyFont="1" applyFill="1" applyBorder="1" applyProtection="1"/>
    <xf numFmtId="0" fontId="66" fillId="5" borderId="19" xfId="0" applyFont="1" applyFill="1" applyBorder="1"/>
    <xf numFmtId="9" fontId="66" fillId="5" borderId="19" xfId="1" applyFont="1" applyFill="1" applyBorder="1" applyProtection="1"/>
    <xf numFmtId="0" fontId="22" fillId="0" borderId="0" xfId="0" applyFont="1"/>
    <xf numFmtId="0" fontId="0" fillId="0" borderId="44" xfId="0" applyBorder="1"/>
    <xf numFmtId="0" fontId="0" fillId="0" borderId="45" xfId="0" applyBorder="1"/>
    <xf numFmtId="9" fontId="0" fillId="0" borderId="45" xfId="1" applyFont="1" applyBorder="1" applyProtection="1"/>
    <xf numFmtId="9" fontId="31" fillId="9" borderId="10" xfId="1" applyFont="1" applyFill="1" applyBorder="1" applyAlignment="1" applyProtection="1">
      <alignment horizontal="left" vertical="center"/>
    </xf>
    <xf numFmtId="9" fontId="31" fillId="9" borderId="11" xfId="1" applyFont="1" applyFill="1" applyBorder="1" applyAlignment="1" applyProtection="1">
      <alignment horizontal="left" vertical="center"/>
    </xf>
    <xf numFmtId="9" fontId="56" fillId="67" borderId="5" xfId="1" applyFont="1" applyFill="1" applyBorder="1" applyProtection="1"/>
    <xf numFmtId="9" fontId="7" fillId="4" borderId="67" xfId="1" applyFont="1" applyFill="1" applyBorder="1" applyAlignment="1" applyProtection="1">
      <alignment horizontal="center" vertical="center"/>
    </xf>
    <xf numFmtId="1" fontId="7" fillId="4" borderId="69" xfId="0" applyNumberFormat="1" applyFont="1" applyFill="1" applyBorder="1" applyAlignment="1">
      <alignment horizontal="center" vertical="center"/>
    </xf>
    <xf numFmtId="9" fontId="7" fillId="0" borderId="1" xfId="1" applyFont="1" applyBorder="1" applyAlignment="1" applyProtection="1">
      <alignment horizontal="left" vertical="center"/>
    </xf>
    <xf numFmtId="9" fontId="7" fillId="0" borderId="3" xfId="1" applyFont="1" applyBorder="1" applyAlignment="1" applyProtection="1">
      <alignment horizontal="left" vertical="center"/>
    </xf>
    <xf numFmtId="9" fontId="56" fillId="0" borderId="2" xfId="1" applyFont="1" applyBorder="1" applyProtection="1"/>
    <xf numFmtId="1" fontId="7" fillId="0" borderId="31" xfId="1" applyNumberFormat="1" applyFont="1" applyBorder="1" applyAlignment="1" applyProtection="1">
      <alignment horizontal="center" vertical="center"/>
    </xf>
    <xf numFmtId="1" fontId="7" fillId="0" borderId="30" xfId="0" applyNumberFormat="1" applyFont="1" applyBorder="1" applyAlignment="1">
      <alignment horizontal="center" vertical="center"/>
    </xf>
    <xf numFmtId="1" fontId="7" fillId="0" borderId="26" xfId="0" applyNumberFormat="1" applyFont="1" applyBorder="1" applyAlignment="1">
      <alignment horizontal="center" vertical="center"/>
    </xf>
    <xf numFmtId="9" fontId="31" fillId="6" borderId="5" xfId="1" applyFont="1" applyFill="1" applyBorder="1" applyAlignment="1" applyProtection="1">
      <alignment horizontal="center" vertical="center"/>
    </xf>
    <xf numFmtId="0" fontId="31" fillId="6" borderId="0" xfId="0" applyFont="1" applyFill="1" applyAlignment="1">
      <alignment horizontal="center" vertical="center"/>
    </xf>
    <xf numFmtId="9" fontId="7" fillId="4" borderId="4" xfId="1" applyFont="1" applyFill="1" applyBorder="1" applyAlignment="1" applyProtection="1">
      <alignment horizontal="center" vertical="center"/>
    </xf>
    <xf numFmtId="0" fontId="56" fillId="0" borderId="0" xfId="0" applyFont="1"/>
    <xf numFmtId="0" fontId="31" fillId="6" borderId="13" xfId="0" applyFont="1" applyFill="1" applyBorder="1" applyAlignment="1">
      <alignment vertical="center"/>
    </xf>
    <xf numFmtId="0" fontId="31" fillId="6" borderId="0" xfId="0" applyFont="1" applyFill="1" applyAlignment="1">
      <alignment vertical="center"/>
    </xf>
    <xf numFmtId="1" fontId="7" fillId="0" borderId="88" xfId="1" applyNumberFormat="1" applyFont="1" applyBorder="1" applyAlignment="1" applyProtection="1">
      <alignment horizontal="center" vertical="center"/>
    </xf>
    <xf numFmtId="9" fontId="55" fillId="0" borderId="0" xfId="1" applyFont="1" applyProtection="1"/>
    <xf numFmtId="0" fontId="169" fillId="0" borderId="11" xfId="0" applyFont="1" applyBorder="1" applyAlignment="1">
      <alignment horizontal="center" vertical="center" wrapText="1"/>
    </xf>
    <xf numFmtId="0" fontId="2" fillId="0" borderId="11" xfId="0" applyFont="1" applyBorder="1" applyAlignment="1">
      <alignment vertical="center" wrapText="1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80" fillId="4" borderId="15" xfId="0" applyFont="1" applyFill="1" applyBorder="1" applyAlignment="1">
      <alignment vertical="center" wrapText="1"/>
    </xf>
    <xf numFmtId="0" fontId="80" fillId="4" borderId="7" xfId="0" applyFont="1" applyFill="1" applyBorder="1" applyAlignment="1">
      <alignment vertical="center" wrapText="1"/>
    </xf>
    <xf numFmtId="0" fontId="80" fillId="4" borderId="53" xfId="0" applyFont="1" applyFill="1" applyBorder="1" applyAlignment="1">
      <alignment vertical="center" wrapText="1"/>
    </xf>
    <xf numFmtId="0" fontId="76" fillId="71" borderId="21" xfId="0" applyFont="1" applyFill="1" applyBorder="1" applyAlignment="1">
      <alignment horizontal="center" vertical="center"/>
    </xf>
    <xf numFmtId="0" fontId="76" fillId="71" borderId="59" xfId="0" applyFont="1" applyFill="1" applyBorder="1" applyAlignment="1">
      <alignment horizontal="center" vertical="center"/>
    </xf>
    <xf numFmtId="0" fontId="76" fillId="71" borderId="87" xfId="0" applyFont="1" applyFill="1" applyBorder="1" applyAlignment="1">
      <alignment horizontal="center" vertical="center"/>
    </xf>
    <xf numFmtId="0" fontId="76" fillId="27" borderId="42" xfId="0" applyFont="1" applyFill="1" applyBorder="1" applyAlignment="1">
      <alignment vertical="center" wrapText="1"/>
    </xf>
    <xf numFmtId="0" fontId="76" fillId="27" borderId="17" xfId="0" applyFont="1" applyFill="1" applyBorder="1" applyAlignment="1">
      <alignment vertical="center" wrapText="1"/>
    </xf>
    <xf numFmtId="0" fontId="76" fillId="27" borderId="34" xfId="0" applyFont="1" applyFill="1" applyBorder="1" applyAlignment="1">
      <alignment vertical="center" wrapText="1"/>
    </xf>
    <xf numFmtId="0" fontId="172" fillId="0" borderId="17" xfId="0" applyFont="1" applyBorder="1" applyAlignment="1">
      <alignment horizontal="center" vertical="center" wrapText="1"/>
    </xf>
    <xf numFmtId="0" fontId="172" fillId="0" borderId="29" xfId="0" applyFont="1" applyBorder="1" applyAlignment="1">
      <alignment horizontal="center" vertical="center" wrapText="1"/>
    </xf>
    <xf numFmtId="0" fontId="76" fillId="34" borderId="42" xfId="0" applyFont="1" applyFill="1" applyBorder="1" applyAlignment="1">
      <alignment horizontal="center" vertical="center" wrapText="1"/>
    </xf>
    <xf numFmtId="0" fontId="76" fillId="34" borderId="17" xfId="0" applyFont="1" applyFill="1" applyBorder="1" applyAlignment="1">
      <alignment horizontal="center" vertical="center" wrapText="1"/>
    </xf>
    <xf numFmtId="0" fontId="73" fillId="3" borderId="21" xfId="0" applyFont="1" applyFill="1" applyBorder="1" applyAlignment="1">
      <alignment vertical="center"/>
    </xf>
    <xf numFmtId="0" fontId="73" fillId="3" borderId="59" xfId="0" applyFont="1" applyFill="1" applyBorder="1" applyAlignment="1">
      <alignment vertical="center"/>
    </xf>
    <xf numFmtId="9" fontId="20" fillId="3" borderId="87" xfId="1" applyFont="1" applyFill="1" applyBorder="1" applyAlignment="1" applyProtection="1">
      <alignment horizontal="center" vertical="center" wrapText="1"/>
    </xf>
    <xf numFmtId="0" fontId="73" fillId="3" borderId="42" xfId="0" applyFont="1" applyFill="1" applyBorder="1" applyAlignment="1">
      <alignment vertical="center"/>
    </xf>
    <xf numFmtId="2" fontId="73" fillId="3" borderId="17" xfId="0" applyNumberFormat="1" applyFont="1" applyFill="1" applyBorder="1" applyAlignment="1">
      <alignment horizontal="center" vertical="center" wrapText="1"/>
    </xf>
    <xf numFmtId="2" fontId="73" fillId="3" borderId="21" xfId="0" applyNumberFormat="1" applyFont="1" applyFill="1" applyBorder="1" applyAlignment="1">
      <alignment horizontal="center" vertical="center" wrapText="1"/>
    </xf>
    <xf numFmtId="0" fontId="76" fillId="27" borderId="42" xfId="0" applyFont="1" applyFill="1" applyBorder="1" applyAlignment="1">
      <alignment horizontal="center" vertical="center" wrapText="1"/>
    </xf>
    <xf numFmtId="1" fontId="79" fillId="27" borderId="34" xfId="0" applyNumberFormat="1" applyFont="1" applyFill="1" applyBorder="1" applyAlignment="1">
      <alignment horizontal="center" vertical="center"/>
    </xf>
    <xf numFmtId="1" fontId="79" fillId="27" borderId="42" xfId="0" applyNumberFormat="1" applyFont="1" applyFill="1" applyBorder="1" applyAlignment="1">
      <alignment horizontal="center" vertical="center"/>
    </xf>
    <xf numFmtId="1" fontId="79" fillId="27" borderId="17" xfId="0" applyNumberFormat="1" applyFont="1" applyFill="1" applyBorder="1" applyAlignment="1">
      <alignment horizontal="center" vertical="center"/>
    </xf>
    <xf numFmtId="0" fontId="1" fillId="4" borderId="21" xfId="0" applyFont="1" applyFill="1" applyBorder="1" applyAlignment="1">
      <alignment horizontal="center" vertical="center" wrapText="1"/>
    </xf>
    <xf numFmtId="0" fontId="20" fillId="3" borderId="21" xfId="0" applyFont="1" applyFill="1" applyBorder="1"/>
    <xf numFmtId="0" fontId="20" fillId="3" borderId="59" xfId="0" applyFont="1" applyFill="1" applyBorder="1"/>
    <xf numFmtId="0" fontId="80" fillId="4" borderId="59" xfId="0" applyFont="1" applyFill="1" applyBorder="1" applyAlignment="1">
      <alignment vertical="center" wrapText="1"/>
    </xf>
    <xf numFmtId="0" fontId="1" fillId="64" borderId="93" xfId="0" applyFont="1" applyFill="1" applyBorder="1" applyAlignment="1">
      <alignment horizontal="center" vertical="center" wrapText="1"/>
    </xf>
    <xf numFmtId="0" fontId="20" fillId="3" borderId="22" xfId="0" applyFont="1" applyFill="1" applyBorder="1"/>
    <xf numFmtId="0" fontId="20" fillId="3" borderId="71" xfId="0" applyFont="1" applyFill="1" applyBorder="1"/>
    <xf numFmtId="9" fontId="20" fillId="3" borderId="88" xfId="1" applyFont="1" applyFill="1" applyBorder="1" applyAlignment="1" applyProtection="1">
      <alignment horizontal="center" vertical="center" wrapText="1"/>
    </xf>
    <xf numFmtId="2" fontId="73" fillId="3" borderId="51" xfId="0" applyNumberFormat="1" applyFont="1" applyFill="1" applyBorder="1" applyAlignment="1">
      <alignment horizontal="center" vertical="center" wrapText="1"/>
    </xf>
    <xf numFmtId="0" fontId="73" fillId="3" borderId="24" xfId="0" applyFont="1" applyFill="1" applyBorder="1" applyAlignment="1">
      <alignment horizontal="center" vertical="center" wrapText="1"/>
    </xf>
    <xf numFmtId="0" fontId="6" fillId="5" borderId="17" xfId="0" applyFont="1" applyFill="1" applyBorder="1" applyAlignment="1">
      <alignment wrapText="1"/>
    </xf>
    <xf numFmtId="0" fontId="170" fillId="5" borderId="0" xfId="0" applyFont="1" applyFill="1" applyAlignment="1">
      <alignment horizontal="center"/>
    </xf>
    <xf numFmtId="0" fontId="6" fillId="5" borderId="14" xfId="0" applyFont="1" applyFill="1" applyBorder="1"/>
    <xf numFmtId="0" fontId="29" fillId="5" borderId="14" xfId="0" applyFont="1" applyFill="1" applyBorder="1"/>
    <xf numFmtId="0" fontId="20" fillId="5" borderId="14" xfId="0" applyFont="1" applyFill="1" applyBorder="1"/>
    <xf numFmtId="0" fontId="0" fillId="7" borderId="11" xfId="0" applyFill="1" applyBorder="1"/>
    <xf numFmtId="0" fontId="0" fillId="7" borderId="14" xfId="0" applyFill="1" applyBorder="1"/>
    <xf numFmtId="1" fontId="98" fillId="4" borderId="47" xfId="0" applyNumberFormat="1" applyFont="1" applyFill="1" applyBorder="1" applyAlignment="1">
      <alignment horizontal="center" vertical="center"/>
    </xf>
    <xf numFmtId="1" fontId="98" fillId="4" borderId="19" xfId="0" applyNumberFormat="1" applyFont="1" applyFill="1" applyBorder="1" applyAlignment="1">
      <alignment horizontal="center" vertical="center"/>
    </xf>
    <xf numFmtId="1" fontId="98" fillId="4" borderId="46" xfId="0" applyNumberFormat="1" applyFont="1" applyFill="1" applyBorder="1" applyAlignment="1">
      <alignment horizontal="center" vertical="center"/>
    </xf>
    <xf numFmtId="0" fontId="0" fillId="0" borderId="3" xfId="0" applyBorder="1"/>
    <xf numFmtId="0" fontId="0" fillId="0" borderId="11" xfId="0" applyBorder="1"/>
    <xf numFmtId="1" fontId="98" fillId="4" borderId="4" xfId="0" applyNumberFormat="1" applyFont="1" applyFill="1" applyBorder="1" applyAlignment="1">
      <alignment horizontal="center" vertical="center"/>
    </xf>
    <xf numFmtId="1" fontId="98" fillId="0" borderId="6" xfId="0" applyNumberFormat="1" applyFont="1" applyBorder="1" applyAlignment="1">
      <alignment horizontal="center" vertical="center"/>
    </xf>
    <xf numFmtId="0" fontId="178" fillId="0" borderId="14" xfId="0" applyFont="1" applyBorder="1" applyAlignment="1">
      <alignment horizontal="center" vertical="center"/>
    </xf>
    <xf numFmtId="0" fontId="80" fillId="4" borderId="23" xfId="0" applyFont="1" applyFill="1" applyBorder="1" applyAlignment="1">
      <alignment vertical="center" wrapText="1"/>
    </xf>
    <xf numFmtId="0" fontId="1" fillId="6" borderId="93" xfId="0" applyFont="1" applyFill="1" applyBorder="1" applyAlignment="1">
      <alignment horizontal="center" vertical="center" wrapText="1"/>
    </xf>
    <xf numFmtId="0" fontId="76" fillId="32" borderId="21" xfId="0" applyFont="1" applyFill="1" applyBorder="1" applyAlignment="1">
      <alignment horizontal="center" vertical="center"/>
    </xf>
    <xf numFmtId="9" fontId="0" fillId="32" borderId="87" xfId="1" applyFont="1" applyFill="1" applyBorder="1" applyAlignment="1" applyProtection="1">
      <alignment horizontal="center" vertical="center"/>
    </xf>
    <xf numFmtId="9" fontId="73" fillId="3" borderId="87" xfId="0" applyNumberFormat="1" applyFont="1" applyFill="1" applyBorder="1" applyAlignment="1">
      <alignment horizontal="center" vertical="center" wrapText="1"/>
    </xf>
    <xf numFmtId="1" fontId="73" fillId="3" borderId="87" xfId="0" applyNumberFormat="1" applyFont="1" applyFill="1" applyBorder="1" applyAlignment="1">
      <alignment horizontal="center" vertical="center" wrapText="1"/>
    </xf>
    <xf numFmtId="9" fontId="73" fillId="3" borderId="34" xfId="0" applyNumberFormat="1" applyFont="1" applyFill="1" applyBorder="1" applyAlignment="1">
      <alignment horizontal="center" vertical="center" wrapText="1"/>
    </xf>
    <xf numFmtId="0" fontId="0" fillId="32" borderId="0" xfId="0" applyFill="1" applyAlignment="1">
      <alignment horizontal="center" vertical="center" wrapText="1"/>
    </xf>
    <xf numFmtId="0" fontId="157" fillId="4" borderId="93" xfId="0" applyFont="1" applyFill="1" applyBorder="1" applyAlignment="1">
      <alignment vertical="center" wrapText="1"/>
    </xf>
    <xf numFmtId="0" fontId="1" fillId="52" borderId="17" xfId="0" applyFont="1" applyFill="1" applyBorder="1" applyAlignment="1">
      <alignment horizontal="center" vertical="center" wrapText="1"/>
    </xf>
    <xf numFmtId="0" fontId="64" fillId="8" borderId="93" xfId="0" applyFont="1" applyFill="1" applyBorder="1" applyAlignment="1">
      <alignment horizontal="left" vertical="center" wrapText="1"/>
    </xf>
    <xf numFmtId="1" fontId="73" fillId="3" borderId="88" xfId="0" applyNumberFormat="1" applyFont="1" applyFill="1" applyBorder="1" applyAlignment="1">
      <alignment horizontal="center" vertical="center" wrapText="1"/>
    </xf>
    <xf numFmtId="2" fontId="73" fillId="3" borderId="24" xfId="0" applyNumberFormat="1" applyFont="1" applyFill="1" applyBorder="1" applyAlignment="1">
      <alignment horizontal="center" vertical="center" wrapText="1"/>
    </xf>
    <xf numFmtId="9" fontId="73" fillId="3" borderId="33" xfId="0" applyNumberFormat="1" applyFont="1" applyFill="1" applyBorder="1" applyAlignment="1">
      <alignment horizontal="center" vertical="center" wrapText="1"/>
    </xf>
    <xf numFmtId="1" fontId="16" fillId="4" borderId="9" xfId="0" applyNumberFormat="1" applyFont="1" applyFill="1" applyBorder="1" applyAlignment="1">
      <alignment horizontal="center" vertical="center"/>
    </xf>
    <xf numFmtId="1" fontId="16" fillId="4" borderId="8" xfId="0" applyNumberFormat="1" applyFont="1" applyFill="1" applyBorder="1" applyAlignment="1">
      <alignment horizontal="center" vertical="center"/>
    </xf>
    <xf numFmtId="1" fontId="16" fillId="0" borderId="8" xfId="0" applyNumberFormat="1" applyFont="1" applyBorder="1" applyAlignment="1">
      <alignment horizontal="center" vertical="center"/>
    </xf>
    <xf numFmtId="0" fontId="22" fillId="0" borderId="39" xfId="0" applyFont="1" applyBorder="1" applyAlignment="1">
      <alignment horizontal="left" vertical="center"/>
    </xf>
    <xf numFmtId="0" fontId="25" fillId="0" borderId="39" xfId="0" applyFont="1" applyBorder="1" applyAlignment="1">
      <alignment vertical="center" wrapText="1"/>
    </xf>
    <xf numFmtId="0" fontId="57" fillId="0" borderId="39" xfId="0" applyFont="1" applyBorder="1" applyAlignment="1">
      <alignment vertical="center"/>
    </xf>
    <xf numFmtId="0" fontId="70" fillId="4" borderId="83" xfId="0" applyFont="1" applyFill="1" applyBorder="1" applyAlignment="1">
      <alignment horizontal="left" vertical="center" wrapText="1"/>
    </xf>
    <xf numFmtId="0" fontId="18" fillId="4" borderId="5" xfId="0" applyFont="1" applyFill="1" applyBorder="1" applyAlignment="1">
      <alignment vertical="center" wrapText="1"/>
    </xf>
    <xf numFmtId="0" fontId="18" fillId="4" borderId="10" xfId="0" applyFont="1" applyFill="1" applyBorder="1" applyAlignment="1">
      <alignment vertical="center" wrapText="1"/>
    </xf>
    <xf numFmtId="1" fontId="31" fillId="68" borderId="17" xfId="0" applyNumberFormat="1" applyFont="1" applyFill="1" applyBorder="1" applyAlignment="1">
      <alignment vertical="center"/>
    </xf>
    <xf numFmtId="1" fontId="31" fillId="68" borderId="92" xfId="0" applyNumberFormat="1" applyFont="1" applyFill="1" applyBorder="1" applyAlignment="1">
      <alignment vertical="center"/>
    </xf>
    <xf numFmtId="1" fontId="86" fillId="68" borderId="93" xfId="0" applyNumberFormat="1" applyFont="1" applyFill="1" applyBorder="1" applyAlignment="1">
      <alignment vertical="center"/>
    </xf>
    <xf numFmtId="1" fontId="31" fillId="68" borderId="21" xfId="0" applyNumberFormat="1" applyFont="1" applyFill="1" applyBorder="1" applyAlignment="1">
      <alignment vertical="center"/>
    </xf>
    <xf numFmtId="1" fontId="19" fillId="71" borderId="17" xfId="0" applyNumberFormat="1" applyFont="1" applyFill="1" applyBorder="1" applyAlignment="1">
      <alignment horizontal="center" vertical="center"/>
    </xf>
    <xf numFmtId="1" fontId="19" fillId="71" borderId="34" xfId="0" applyNumberFormat="1" applyFont="1" applyFill="1" applyBorder="1" applyAlignment="1">
      <alignment horizontal="center" vertical="center"/>
    </xf>
    <xf numFmtId="1" fontId="19" fillId="71" borderId="87" xfId="0" applyNumberFormat="1" applyFont="1" applyFill="1" applyBorder="1" applyAlignment="1">
      <alignment horizontal="center" vertical="center"/>
    </xf>
    <xf numFmtId="0" fontId="9" fillId="3" borderId="17" xfId="0" applyFont="1" applyFill="1" applyBorder="1" applyAlignment="1">
      <alignment horizontal="left" vertical="center"/>
    </xf>
    <xf numFmtId="0" fontId="6" fillId="3" borderId="59" xfId="0" applyFont="1" applyFill="1" applyBorder="1" applyAlignment="1">
      <alignment horizontal="center" vertical="center"/>
    </xf>
    <xf numFmtId="0" fontId="1" fillId="3" borderId="42" xfId="0" applyFont="1" applyFill="1" applyBorder="1" applyAlignment="1">
      <alignment vertical="center"/>
    </xf>
    <xf numFmtId="0" fontId="25" fillId="10" borderId="17" xfId="0" applyFont="1" applyFill="1" applyBorder="1" applyAlignment="1">
      <alignment horizontal="center" vertical="center"/>
    </xf>
    <xf numFmtId="0" fontId="169" fillId="6" borderId="17" xfId="0" applyFont="1" applyFill="1" applyBorder="1" applyAlignment="1">
      <alignment horizontal="center" vertical="center" wrapText="1"/>
    </xf>
    <xf numFmtId="0" fontId="0" fillId="3" borderId="43" xfId="0" applyFill="1" applyBorder="1"/>
    <xf numFmtId="0" fontId="0" fillId="3" borderId="59" xfId="0" applyFill="1" applyBorder="1"/>
    <xf numFmtId="1" fontId="19" fillId="71" borderId="21" xfId="0" applyNumberFormat="1" applyFont="1" applyFill="1" applyBorder="1" applyAlignment="1">
      <alignment horizontal="center" vertical="center"/>
    </xf>
    <xf numFmtId="0" fontId="0" fillId="3" borderId="22" xfId="0" applyFill="1" applyBorder="1"/>
    <xf numFmtId="9" fontId="6" fillId="3" borderId="43" xfId="0" applyNumberFormat="1" applyFont="1" applyFill="1" applyBorder="1" applyAlignment="1">
      <alignment horizontal="center" vertical="center"/>
    </xf>
    <xf numFmtId="0" fontId="6" fillId="69" borderId="17" xfId="0" applyFont="1" applyFill="1" applyBorder="1" applyAlignment="1">
      <alignment horizontal="left" vertical="center"/>
    </xf>
    <xf numFmtId="1" fontId="6" fillId="69" borderId="17" xfId="0" applyNumberFormat="1" applyFont="1" applyFill="1" applyBorder="1" applyAlignment="1">
      <alignment horizontal="center" vertical="center"/>
    </xf>
    <xf numFmtId="1" fontId="6" fillId="69" borderId="29" xfId="0" applyNumberFormat="1" applyFont="1" applyFill="1" applyBorder="1" applyAlignment="1">
      <alignment horizontal="center" vertical="center"/>
    </xf>
    <xf numFmtId="1" fontId="6" fillId="69" borderId="94" xfId="0" applyNumberFormat="1" applyFont="1" applyFill="1" applyBorder="1" applyAlignment="1">
      <alignment horizontal="center" vertical="center"/>
    </xf>
    <xf numFmtId="1" fontId="6" fillId="69" borderId="103" xfId="0" applyNumberFormat="1" applyFont="1" applyFill="1" applyBorder="1" applyAlignment="1">
      <alignment horizontal="center" vertical="center"/>
    </xf>
    <xf numFmtId="1" fontId="6" fillId="69" borderId="95" xfId="0" applyNumberFormat="1" applyFont="1" applyFill="1" applyBorder="1" applyAlignment="1">
      <alignment horizontal="center" vertical="center"/>
    </xf>
    <xf numFmtId="1" fontId="6" fillId="69" borderId="21" xfId="0" applyNumberFormat="1" applyFont="1" applyFill="1" applyBorder="1" applyAlignment="1">
      <alignment horizontal="center" vertical="center"/>
    </xf>
    <xf numFmtId="0" fontId="25" fillId="69" borderId="29" xfId="0" applyFont="1" applyFill="1" applyBorder="1" applyAlignment="1">
      <alignment horizontal="left" vertical="center"/>
    </xf>
    <xf numFmtId="0" fontId="25" fillId="69" borderId="43" xfId="0" applyFont="1" applyFill="1" applyBorder="1" applyAlignment="1">
      <alignment horizontal="left" vertical="center"/>
    </xf>
    <xf numFmtId="0" fontId="22" fillId="69" borderId="43" xfId="0" applyFont="1" applyFill="1" applyBorder="1" applyAlignment="1">
      <alignment horizontal="right" vertical="center" wrapText="1"/>
    </xf>
    <xf numFmtId="0" fontId="22" fillId="69" borderId="43" xfId="0" applyFont="1" applyFill="1" applyBorder="1" applyAlignment="1">
      <alignment horizontal="left" vertical="center" wrapText="1"/>
    </xf>
    <xf numFmtId="0" fontId="169" fillId="69" borderId="43" xfId="0" applyFont="1" applyFill="1" applyBorder="1" applyAlignment="1">
      <alignment horizontal="center" vertical="center" wrapText="1"/>
    </xf>
    <xf numFmtId="0" fontId="22" fillId="69" borderId="43" xfId="0" applyFont="1" applyFill="1" applyBorder="1" applyAlignment="1">
      <alignment horizontal="center" vertical="center" wrapText="1"/>
    </xf>
    <xf numFmtId="0" fontId="22" fillId="69" borderId="39" xfId="0" applyFont="1" applyFill="1" applyBorder="1" applyAlignment="1">
      <alignment horizontal="center" vertical="center" wrapText="1"/>
    </xf>
    <xf numFmtId="0" fontId="31" fillId="7" borderId="11" xfId="0" applyFont="1" applyFill="1" applyBorder="1" applyAlignment="1">
      <alignment horizontal="center" vertical="center"/>
    </xf>
    <xf numFmtId="1" fontId="7" fillId="4" borderId="13" xfId="0" applyNumberFormat="1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1" fontId="7" fillId="0" borderId="2" xfId="0" applyNumberFormat="1" applyFont="1" applyBorder="1" applyAlignment="1">
      <alignment horizontal="center" vertical="center"/>
    </xf>
    <xf numFmtId="1" fontId="7" fillId="83" borderId="6" xfId="0" applyNumberFormat="1" applyFont="1" applyFill="1" applyBorder="1" applyAlignment="1">
      <alignment horizontal="center" vertical="center"/>
    </xf>
    <xf numFmtId="1" fontId="7" fillId="6" borderId="6" xfId="0" applyNumberFormat="1" applyFont="1" applyFill="1" applyBorder="1" applyAlignment="1">
      <alignment horizontal="center" vertical="center"/>
    </xf>
    <xf numFmtId="0" fontId="137" fillId="0" borderId="0" xfId="0" applyFont="1" applyAlignment="1">
      <alignment horizontal="left" vertical="center"/>
    </xf>
    <xf numFmtId="0" fontId="37" fillId="0" borderId="0" xfId="0" applyFont="1" applyAlignment="1">
      <alignment vertical="center" wrapText="1"/>
    </xf>
    <xf numFmtId="0" fontId="38" fillId="0" borderId="0" xfId="0" applyFont="1" applyAlignment="1">
      <alignment wrapText="1"/>
    </xf>
    <xf numFmtId="0" fontId="34" fillId="0" borderId="54" xfId="0" applyFont="1" applyBorder="1" applyAlignment="1">
      <alignment horizontal="right" vertical="center"/>
    </xf>
    <xf numFmtId="0" fontId="49" fillId="0" borderId="0" xfId="0" applyFont="1" applyAlignment="1">
      <alignment horizontal="right" vertical="center"/>
    </xf>
    <xf numFmtId="0" fontId="49" fillId="0" borderId="0" xfId="0" applyFont="1" applyAlignment="1">
      <alignment horizontal="left" vertical="center"/>
    </xf>
    <xf numFmtId="0" fontId="47" fillId="0" borderId="0" xfId="0" applyFont="1" applyAlignment="1">
      <alignment horizontal="right" vertical="center"/>
    </xf>
    <xf numFmtId="0" fontId="39" fillId="0" borderId="0" xfId="0" applyFont="1" applyAlignment="1">
      <alignment horizontal="left" vertical="center"/>
    </xf>
    <xf numFmtId="0" fontId="14" fillId="19" borderId="15" xfId="0" applyFont="1" applyFill="1" applyBorder="1" applyAlignment="1">
      <alignment horizontal="left" vertical="center" wrapText="1"/>
    </xf>
    <xf numFmtId="0" fontId="14" fillId="19" borderId="0" xfId="0" applyFont="1" applyFill="1" applyAlignment="1">
      <alignment vertical="center" wrapText="1"/>
    </xf>
    <xf numFmtId="0" fontId="14" fillId="19" borderId="92" xfId="0" applyFont="1" applyFill="1" applyBorder="1" applyAlignment="1">
      <alignment vertical="center" wrapText="1"/>
    </xf>
    <xf numFmtId="0" fontId="14" fillId="19" borderId="17" xfId="0" applyFont="1" applyFill="1" applyBorder="1" applyAlignment="1">
      <alignment vertical="center" wrapText="1"/>
    </xf>
    <xf numFmtId="0" fontId="14" fillId="19" borderId="93" xfId="0" applyFont="1" applyFill="1" applyBorder="1" applyAlignment="1">
      <alignment vertical="center" wrapText="1"/>
    </xf>
    <xf numFmtId="0" fontId="120" fillId="19" borderId="39" xfId="0" applyFont="1" applyFill="1" applyBorder="1" applyAlignment="1">
      <alignment vertical="center" wrapText="1"/>
    </xf>
    <xf numFmtId="0" fontId="120" fillId="19" borderId="0" xfId="0" applyFont="1" applyFill="1" applyAlignment="1">
      <alignment horizontal="center" vertical="center" wrapText="1"/>
    </xf>
    <xf numFmtId="0" fontId="120" fillId="19" borderId="0" xfId="0" applyFont="1" applyFill="1" applyAlignment="1">
      <alignment horizontal="right" vertical="center" wrapText="1"/>
    </xf>
    <xf numFmtId="0" fontId="120" fillId="19" borderId="0" xfId="0" applyFont="1" applyFill="1" applyAlignment="1">
      <alignment horizontal="left" vertical="center" wrapText="1"/>
    </xf>
    <xf numFmtId="0" fontId="172" fillId="19" borderId="0" xfId="0" applyFont="1" applyFill="1" applyAlignment="1">
      <alignment horizontal="center" vertical="center" wrapText="1"/>
    </xf>
    <xf numFmtId="0" fontId="120" fillId="19" borderId="42" xfId="0" applyFont="1" applyFill="1" applyBorder="1" applyAlignment="1">
      <alignment vertical="center" wrapText="1"/>
    </xf>
    <xf numFmtId="0" fontId="120" fillId="19" borderId="17" xfId="0" applyFont="1" applyFill="1" applyBorder="1" applyAlignment="1">
      <alignment vertical="center" wrapText="1"/>
    </xf>
    <xf numFmtId="0" fontId="120" fillId="19" borderId="34" xfId="0" applyFont="1" applyFill="1" applyBorder="1" applyAlignment="1">
      <alignment vertical="center" wrapText="1"/>
    </xf>
    <xf numFmtId="0" fontId="120" fillId="19" borderId="59" xfId="0" applyFont="1" applyFill="1" applyBorder="1" applyAlignment="1">
      <alignment vertical="center" wrapText="1"/>
    </xf>
    <xf numFmtId="0" fontId="120" fillId="19" borderId="0" xfId="0" applyFont="1" applyFill="1" applyAlignment="1">
      <alignment vertical="center" wrapText="1"/>
    </xf>
    <xf numFmtId="0" fontId="82" fillId="19" borderId="0" xfId="0" applyFont="1" applyFill="1" applyAlignment="1">
      <alignment vertical="center" wrapText="1"/>
    </xf>
    <xf numFmtId="0" fontId="82" fillId="19" borderId="12" xfId="0" applyFont="1" applyFill="1" applyBorder="1" applyAlignment="1">
      <alignment vertical="center" wrapText="1"/>
    </xf>
    <xf numFmtId="0" fontId="14" fillId="19" borderId="50" xfId="0" applyFont="1" applyFill="1" applyBorder="1" applyAlignment="1">
      <alignment vertical="center" wrapText="1"/>
    </xf>
    <xf numFmtId="0" fontId="14" fillId="19" borderId="12" xfId="0" applyFont="1" applyFill="1" applyBorder="1" applyAlignment="1">
      <alignment vertical="center" wrapText="1"/>
    </xf>
    <xf numFmtId="0" fontId="14" fillId="19" borderId="11" xfId="0" applyFont="1" applyFill="1" applyBorder="1" applyAlignment="1">
      <alignment vertical="center" wrapText="1"/>
    </xf>
    <xf numFmtId="0" fontId="34" fillId="77" borderId="18" xfId="0" applyFont="1" applyFill="1" applyBorder="1" applyAlignment="1">
      <alignment horizontal="center" vertical="center"/>
    </xf>
    <xf numFmtId="0" fontId="31" fillId="78" borderId="92" xfId="0" applyFont="1" applyFill="1" applyBorder="1" applyAlignment="1">
      <alignment horizontal="center" vertical="center"/>
    </xf>
    <xf numFmtId="0" fontId="31" fillId="78" borderId="17" xfId="0" applyFont="1" applyFill="1" applyBorder="1" applyAlignment="1">
      <alignment horizontal="center" vertical="center"/>
    </xf>
    <xf numFmtId="0" fontId="31" fillId="78" borderId="93" xfId="0" applyFont="1" applyFill="1" applyBorder="1" applyAlignment="1">
      <alignment horizontal="center" vertical="center"/>
    </xf>
    <xf numFmtId="0" fontId="31" fillId="78" borderId="20" xfId="0" applyFont="1" applyFill="1" applyBorder="1" applyAlignment="1">
      <alignment horizontal="center" vertical="center"/>
    </xf>
    <xf numFmtId="0" fontId="35" fillId="50" borderId="18" xfId="0" applyFont="1" applyFill="1" applyBorder="1" applyAlignment="1">
      <alignment vertical="center" wrapText="1"/>
    </xf>
    <xf numFmtId="0" fontId="35" fillId="0" borderId="18" xfId="0" applyFont="1" applyBorder="1" applyAlignment="1">
      <alignment horizontal="center" vertical="center" wrapText="1"/>
    </xf>
    <xf numFmtId="0" fontId="0" fillId="71" borderId="17" xfId="0" applyFill="1" applyBorder="1" applyAlignment="1">
      <alignment horizontal="center" vertical="center"/>
    </xf>
    <xf numFmtId="0" fontId="0" fillId="71" borderId="34" xfId="0" applyFill="1" applyBorder="1" applyAlignment="1">
      <alignment horizontal="center" vertical="center"/>
    </xf>
    <xf numFmtId="9" fontId="7" fillId="32" borderId="59" xfId="1" applyFont="1" applyFill="1" applyBorder="1" applyAlignment="1" applyProtection="1">
      <alignment horizontal="center" vertical="center"/>
    </xf>
    <xf numFmtId="0" fontId="34" fillId="20" borderId="21" xfId="0" applyFont="1" applyFill="1" applyBorder="1" applyAlignment="1">
      <alignment vertical="center"/>
    </xf>
    <xf numFmtId="0" fontId="34" fillId="20" borderId="17" xfId="0" applyFont="1" applyFill="1" applyBorder="1" applyAlignment="1">
      <alignment vertical="center"/>
    </xf>
    <xf numFmtId="0" fontId="34" fillId="20" borderId="34" xfId="0" applyFont="1" applyFill="1" applyBorder="1" applyAlignment="1">
      <alignment vertical="center"/>
    </xf>
    <xf numFmtId="0" fontId="34" fillId="20" borderId="42" xfId="0" applyFont="1" applyFill="1" applyBorder="1" applyAlignment="1">
      <alignment vertical="center"/>
    </xf>
    <xf numFmtId="0" fontId="34" fillId="79" borderId="18" xfId="0" applyFont="1" applyFill="1" applyBorder="1" applyAlignment="1">
      <alignment horizontal="center" vertical="center"/>
    </xf>
    <xf numFmtId="0" fontId="34" fillId="20" borderId="20" xfId="0" applyFont="1" applyFill="1" applyBorder="1" applyAlignment="1">
      <alignment vertical="center"/>
    </xf>
    <xf numFmtId="0" fontId="34" fillId="20" borderId="18" xfId="0" applyFont="1" applyFill="1" applyBorder="1" applyAlignment="1">
      <alignment vertical="center"/>
    </xf>
    <xf numFmtId="0" fontId="31" fillId="14" borderId="18" xfId="0" applyFont="1" applyFill="1" applyBorder="1" applyAlignment="1">
      <alignment horizontal="center" vertical="center"/>
    </xf>
    <xf numFmtId="0" fontId="35" fillId="50" borderId="18" xfId="0" applyFont="1" applyFill="1" applyBorder="1" applyAlignment="1">
      <alignment horizontal="left" vertical="center" wrapText="1"/>
    </xf>
    <xf numFmtId="0" fontId="35" fillId="26" borderId="18" xfId="0" applyFont="1" applyFill="1" applyBorder="1" applyAlignment="1">
      <alignment horizontal="center" vertical="center"/>
    </xf>
    <xf numFmtId="0" fontId="31" fillId="0" borderId="18" xfId="0" applyFont="1" applyBorder="1" applyAlignment="1">
      <alignment horizontal="center" vertical="center"/>
    </xf>
    <xf numFmtId="0" fontId="33" fillId="15" borderId="17" xfId="0" applyFont="1" applyFill="1" applyBorder="1" applyAlignment="1">
      <alignment horizontal="left" vertical="center" wrapText="1"/>
    </xf>
    <xf numFmtId="0" fontId="33" fillId="15" borderId="43" xfId="0" applyFont="1" applyFill="1" applyBorder="1" applyAlignment="1">
      <alignment horizontal="center" vertical="center"/>
    </xf>
    <xf numFmtId="0" fontId="33" fillId="15" borderId="17" xfId="0" applyFont="1" applyFill="1" applyBorder="1" applyAlignment="1">
      <alignment horizontal="right" vertical="center"/>
    </xf>
    <xf numFmtId="0" fontId="33" fillId="15" borderId="17" xfId="0" applyFont="1" applyFill="1" applyBorder="1" applyAlignment="1">
      <alignment horizontal="left" vertical="center"/>
    </xf>
    <xf numFmtId="0" fontId="31" fillId="15" borderId="17" xfId="0" applyFont="1" applyFill="1" applyBorder="1" applyAlignment="1">
      <alignment horizontal="right" vertical="center"/>
    </xf>
    <xf numFmtId="0" fontId="31" fillId="15" borderId="17" xfId="0" applyFont="1" applyFill="1" applyBorder="1" applyAlignment="1">
      <alignment horizontal="left" vertical="center"/>
    </xf>
    <xf numFmtId="0" fontId="52" fillId="15" borderId="17" xfId="0" applyFont="1" applyFill="1" applyBorder="1" applyAlignment="1">
      <alignment horizontal="left" vertical="center"/>
    </xf>
    <xf numFmtId="0" fontId="173" fillId="15" borderId="29" xfId="0" applyFont="1" applyFill="1" applyBorder="1" applyAlignment="1">
      <alignment horizontal="center" vertical="center"/>
    </xf>
    <xf numFmtId="0" fontId="33" fillId="15" borderId="34" xfId="0" applyFont="1" applyFill="1" applyBorder="1" applyAlignment="1">
      <alignment horizontal="center" vertical="center"/>
    </xf>
    <xf numFmtId="9" fontId="33" fillId="15" borderId="59" xfId="0" applyNumberFormat="1" applyFont="1" applyFill="1" applyBorder="1" applyAlignment="1">
      <alignment horizontal="center" vertical="center" wrapText="1"/>
    </xf>
    <xf numFmtId="0" fontId="33" fillId="15" borderId="42" xfId="0" applyFont="1" applyFill="1" applyBorder="1" applyAlignment="1">
      <alignment horizontal="center" vertical="center"/>
    </xf>
    <xf numFmtId="0" fontId="31" fillId="78" borderId="17" xfId="0" applyFont="1" applyFill="1" applyBorder="1" applyAlignment="1">
      <alignment horizontal="center" vertical="center" wrapText="1"/>
    </xf>
    <xf numFmtId="0" fontId="31" fillId="78" borderId="21" xfId="0" applyFont="1" applyFill="1" applyBorder="1" applyAlignment="1">
      <alignment horizontal="center" vertical="center"/>
    </xf>
    <xf numFmtId="0" fontId="35" fillId="0" borderId="23" xfId="0" applyFont="1" applyBorder="1" applyAlignment="1">
      <alignment vertical="center" wrapText="1"/>
    </xf>
    <xf numFmtId="0" fontId="35" fillId="0" borderId="0" xfId="0" applyFont="1" applyAlignment="1">
      <alignment horizontal="center" vertical="center" wrapText="1"/>
    </xf>
    <xf numFmtId="0" fontId="31" fillId="26" borderId="17" xfId="0" applyFont="1" applyFill="1" applyBorder="1" applyAlignment="1">
      <alignment vertical="center"/>
    </xf>
    <xf numFmtId="0" fontId="174" fillId="14" borderId="17" xfId="0" applyFont="1" applyFill="1" applyBorder="1" applyAlignment="1">
      <alignment horizontal="center" vertical="center"/>
    </xf>
    <xf numFmtId="0" fontId="35" fillId="26" borderId="17" xfId="0" applyFont="1" applyFill="1" applyBorder="1" applyAlignment="1">
      <alignment horizontal="left" vertical="center"/>
    </xf>
    <xf numFmtId="0" fontId="174" fillId="14" borderId="29" xfId="0" applyFont="1" applyFill="1" applyBorder="1" applyAlignment="1">
      <alignment horizontal="center" vertical="center"/>
    </xf>
    <xf numFmtId="0" fontId="35" fillId="0" borderId="21" xfId="0" applyFont="1" applyBorder="1" applyAlignment="1">
      <alignment horizontal="center" vertical="center" wrapText="1"/>
    </xf>
    <xf numFmtId="0" fontId="19" fillId="26" borderId="17" xfId="0" applyFont="1" applyFill="1" applyBorder="1" applyAlignment="1">
      <alignment horizontal="left" vertical="center"/>
    </xf>
    <xf numFmtId="0" fontId="31" fillId="78" borderId="18" xfId="0" applyFont="1" applyFill="1" applyBorder="1" applyAlignment="1">
      <alignment horizontal="center" vertical="center" wrapText="1"/>
    </xf>
    <xf numFmtId="0" fontId="35" fillId="14" borderId="18" xfId="0" applyFont="1" applyFill="1" applyBorder="1" applyAlignment="1">
      <alignment vertical="center" wrapText="1"/>
    </xf>
    <xf numFmtId="0" fontId="35" fillId="14" borderId="18" xfId="0" applyFont="1" applyFill="1" applyBorder="1" applyAlignment="1">
      <alignment horizontal="center" vertical="center" wrapText="1"/>
    </xf>
    <xf numFmtId="0" fontId="19" fillId="26" borderId="18" xfId="0" applyFont="1" applyFill="1" applyBorder="1" applyAlignment="1">
      <alignment horizontal="left" vertical="center"/>
    </xf>
    <xf numFmtId="0" fontId="35" fillId="14" borderId="18" xfId="0" applyFont="1" applyFill="1" applyBorder="1" applyAlignment="1">
      <alignment horizontal="left" vertical="center" wrapText="1"/>
    </xf>
    <xf numFmtId="0" fontId="19" fillId="26" borderId="17" xfId="0" applyFont="1" applyFill="1" applyBorder="1" applyAlignment="1">
      <alignment horizontal="center" vertical="center"/>
    </xf>
    <xf numFmtId="0" fontId="19" fillId="26" borderId="18" xfId="0" applyFont="1" applyFill="1" applyBorder="1" applyAlignment="1">
      <alignment horizontal="center" vertical="center"/>
    </xf>
    <xf numFmtId="0" fontId="33" fillId="15" borderId="43" xfId="0" applyFont="1" applyFill="1" applyBorder="1" applyAlignment="1">
      <alignment horizontal="center" vertical="center" wrapText="1"/>
    </xf>
    <xf numFmtId="0" fontId="173" fillId="15" borderId="29" xfId="0" applyFont="1" applyFill="1" applyBorder="1" applyAlignment="1">
      <alignment horizontal="center"/>
    </xf>
    <xf numFmtId="0" fontId="173" fillId="15" borderId="17" xfId="0" applyFont="1" applyFill="1" applyBorder="1" applyAlignment="1">
      <alignment horizontal="center"/>
    </xf>
    <xf numFmtId="0" fontId="31" fillId="14" borderId="18" xfId="0" applyFont="1" applyFill="1" applyBorder="1" applyAlignment="1">
      <alignment horizontal="center" vertical="center" wrapText="1"/>
    </xf>
    <xf numFmtId="0" fontId="31" fillId="78" borderId="18" xfId="0" applyFont="1" applyFill="1" applyBorder="1" applyAlignment="1">
      <alignment horizontal="center" vertical="center"/>
    </xf>
    <xf numFmtId="0" fontId="31" fillId="14" borderId="17" xfId="0" applyFont="1" applyFill="1" applyBorder="1" applyAlignment="1">
      <alignment horizontal="center" vertical="center" wrapText="1"/>
    </xf>
    <xf numFmtId="0" fontId="19" fillId="26" borderId="17" xfId="0" applyFont="1" applyFill="1" applyBorder="1" applyAlignment="1">
      <alignment vertical="center"/>
    </xf>
    <xf numFmtId="0" fontId="19" fillId="26" borderId="18" xfId="0" applyFont="1" applyFill="1" applyBorder="1" applyAlignment="1">
      <alignment vertical="center"/>
    </xf>
    <xf numFmtId="0" fontId="31" fillId="90" borderId="17" xfId="0" applyFont="1" applyFill="1" applyBorder="1" applyAlignment="1">
      <alignment horizontal="left" vertical="center"/>
    </xf>
    <xf numFmtId="0" fontId="31" fillId="14" borderId="17" xfId="0" applyFont="1" applyFill="1" applyBorder="1" applyAlignment="1">
      <alignment horizontal="center" vertical="center"/>
    </xf>
    <xf numFmtId="0" fontId="0" fillId="71" borderId="59" xfId="0" applyFill="1" applyBorder="1" applyAlignment="1">
      <alignment horizontal="center" vertical="center"/>
    </xf>
    <xf numFmtId="0" fontId="120" fillId="26" borderId="17" xfId="0" applyFont="1" applyFill="1" applyBorder="1" applyAlignment="1">
      <alignment horizontal="left" vertical="center"/>
    </xf>
    <xf numFmtId="0" fontId="120" fillId="26" borderId="18" xfId="0" applyFont="1" applyFill="1" applyBorder="1" applyAlignment="1">
      <alignment horizontal="left" vertical="center"/>
    </xf>
    <xf numFmtId="0" fontId="33" fillId="15" borderId="19" xfId="0" applyFont="1" applyFill="1" applyBorder="1" applyAlignment="1">
      <alignment horizontal="left" vertical="center" wrapText="1"/>
    </xf>
    <xf numFmtId="0" fontId="135" fillId="0" borderId="27" xfId="0" applyFont="1" applyBorder="1" applyAlignment="1">
      <alignment horizontal="left" vertical="center" wrapText="1"/>
    </xf>
    <xf numFmtId="0" fontId="138" fillId="80" borderId="18" xfId="0" applyFont="1" applyFill="1" applyBorder="1" applyAlignment="1">
      <alignment horizontal="center" vertical="center" wrapText="1"/>
    </xf>
    <xf numFmtId="0" fontId="138" fillId="80" borderId="20" xfId="0" applyFont="1" applyFill="1" applyBorder="1" applyAlignment="1">
      <alignment horizontal="center" vertical="center" wrapText="1"/>
    </xf>
    <xf numFmtId="0" fontId="35" fillId="81" borderId="18" xfId="0" applyFont="1" applyFill="1" applyBorder="1" applyAlignment="1">
      <alignment vertical="center" wrapText="1"/>
    </xf>
    <xf numFmtId="0" fontId="0" fillId="0" borderId="18" xfId="0" applyBorder="1" applyAlignment="1">
      <alignment horizontal="center" wrapText="1"/>
    </xf>
    <xf numFmtId="0" fontId="34" fillId="26" borderId="18" xfId="0" applyFont="1" applyFill="1" applyBorder="1" applyAlignment="1">
      <alignment vertical="center"/>
    </xf>
    <xf numFmtId="0" fontId="31" fillId="26" borderId="18" xfId="0" applyFont="1" applyFill="1" applyBorder="1" applyAlignment="1">
      <alignment vertical="center"/>
    </xf>
    <xf numFmtId="0" fontId="35" fillId="26" borderId="18" xfId="0" applyFont="1" applyFill="1" applyBorder="1" applyAlignment="1">
      <alignment vertical="center"/>
    </xf>
    <xf numFmtId="0" fontId="149" fillId="19" borderId="20" xfId="0" applyFont="1" applyFill="1" applyBorder="1" applyAlignment="1">
      <alignment horizontal="center" vertical="center" wrapText="1"/>
    </xf>
    <xf numFmtId="9" fontId="35" fillId="19" borderId="18" xfId="0" applyNumberFormat="1" applyFont="1" applyFill="1" applyBorder="1" applyAlignment="1">
      <alignment horizontal="center" vertical="center" wrapText="1"/>
    </xf>
    <xf numFmtId="0" fontId="149" fillId="19" borderId="18" xfId="0" applyFont="1" applyFill="1" applyBorder="1" applyAlignment="1">
      <alignment horizontal="center" vertical="center" wrapText="1"/>
    </xf>
    <xf numFmtId="9" fontId="35" fillId="19" borderId="32" xfId="0" applyNumberFormat="1" applyFont="1" applyFill="1" applyBorder="1" applyAlignment="1">
      <alignment horizontal="center" vertical="center" wrapText="1"/>
    </xf>
    <xf numFmtId="9" fontId="7" fillId="32" borderId="16" xfId="1" applyFont="1" applyFill="1" applyBorder="1" applyAlignment="1" applyProtection="1">
      <alignment horizontal="center" vertical="center"/>
    </xf>
    <xf numFmtId="0" fontId="34" fillId="20" borderId="20" xfId="0" applyFont="1" applyFill="1" applyBorder="1" applyAlignment="1">
      <alignment horizontal="center" vertical="center"/>
    </xf>
    <xf numFmtId="0" fontId="34" fillId="20" borderId="18" xfId="0" applyFont="1" applyFill="1" applyBorder="1" applyAlignment="1">
      <alignment horizontal="center" vertical="center"/>
    </xf>
    <xf numFmtId="0" fontId="34" fillId="20" borderId="32" xfId="0" applyFont="1" applyFill="1" applyBorder="1" applyAlignment="1">
      <alignment horizontal="center" vertical="center"/>
    </xf>
    <xf numFmtId="0" fontId="34" fillId="20" borderId="27" xfId="0" applyFont="1" applyFill="1" applyBorder="1" applyAlignment="1">
      <alignment horizontal="center" vertical="center"/>
    </xf>
    <xf numFmtId="0" fontId="138" fillId="80" borderId="84" xfId="0" applyFont="1" applyFill="1" applyBorder="1" applyAlignment="1">
      <alignment horizontal="center" vertical="center" wrapText="1"/>
    </xf>
    <xf numFmtId="0" fontId="31" fillId="0" borderId="84" xfId="0" applyFont="1" applyBorder="1" applyAlignment="1">
      <alignment horizontal="center" vertical="center" wrapText="1"/>
    </xf>
    <xf numFmtId="0" fontId="138" fillId="80" borderId="106" xfId="0" applyFont="1" applyFill="1" applyBorder="1" applyAlignment="1">
      <alignment horizontal="center" vertical="center" wrapText="1"/>
    </xf>
    <xf numFmtId="0" fontId="138" fillId="80" borderId="58" xfId="0" applyFont="1" applyFill="1" applyBorder="1" applyAlignment="1">
      <alignment horizontal="center" vertical="center" wrapText="1"/>
    </xf>
    <xf numFmtId="0" fontId="138" fillId="80" borderId="107" xfId="0" applyFont="1" applyFill="1" applyBorder="1" applyAlignment="1">
      <alignment horizontal="center" vertical="center" wrapText="1"/>
    </xf>
    <xf numFmtId="0" fontId="138" fillId="80" borderId="61" xfId="0" applyFont="1" applyFill="1" applyBorder="1" applyAlignment="1">
      <alignment horizontal="center" vertical="center" wrapText="1"/>
    </xf>
    <xf numFmtId="0" fontId="35" fillId="81" borderId="84" xfId="0" applyFont="1" applyFill="1" applyBorder="1" applyAlignment="1">
      <alignment vertical="center" wrapText="1"/>
    </xf>
    <xf numFmtId="0" fontId="35" fillId="0" borderId="58" xfId="0" applyFont="1" applyBorder="1" applyAlignment="1">
      <alignment horizontal="center" wrapText="1"/>
    </xf>
    <xf numFmtId="0" fontId="34" fillId="26" borderId="58" xfId="0" applyFont="1" applyFill="1" applyBorder="1" applyAlignment="1">
      <alignment horizontal="right" vertical="center"/>
    </xf>
    <xf numFmtId="0" fontId="34" fillId="26" borderId="58" xfId="0" applyFont="1" applyFill="1" applyBorder="1" applyAlignment="1">
      <alignment vertical="center"/>
    </xf>
    <xf numFmtId="0" fontId="174" fillId="0" borderId="58" xfId="0" applyFont="1" applyBorder="1" applyAlignment="1">
      <alignment horizontal="center" vertical="center" wrapText="1"/>
    </xf>
    <xf numFmtId="0" fontId="174" fillId="0" borderId="58" xfId="0" applyFont="1" applyBorder="1" applyAlignment="1">
      <alignment horizontal="center" vertical="center"/>
    </xf>
    <xf numFmtId="0" fontId="31" fillId="26" borderId="58" xfId="0" applyFont="1" applyFill="1" applyBorder="1" applyAlignment="1">
      <alignment horizontal="right" vertical="center"/>
    </xf>
    <xf numFmtId="0" fontId="31" fillId="26" borderId="58" xfId="0" applyFont="1" applyFill="1" applyBorder="1" applyAlignment="1">
      <alignment vertical="center"/>
    </xf>
    <xf numFmtId="0" fontId="35" fillId="26" borderId="58" xfId="0" applyFont="1" applyFill="1" applyBorder="1" applyAlignment="1">
      <alignment vertical="center"/>
    </xf>
    <xf numFmtId="0" fontId="174" fillId="0" borderId="83" xfId="0" applyFont="1" applyBorder="1" applyAlignment="1">
      <alignment horizontal="center" vertical="center"/>
    </xf>
    <xf numFmtId="0" fontId="149" fillId="19" borderId="69" xfId="0" applyFont="1" applyFill="1" applyBorder="1" applyAlignment="1">
      <alignment horizontal="center" vertical="center" wrapText="1"/>
    </xf>
    <xf numFmtId="9" fontId="35" fillId="19" borderId="58" xfId="0" applyNumberFormat="1" applyFont="1" applyFill="1" applyBorder="1" applyAlignment="1">
      <alignment horizontal="center" vertical="center" wrapText="1"/>
    </xf>
    <xf numFmtId="0" fontId="149" fillId="19" borderId="58" xfId="0" applyFont="1" applyFill="1" applyBorder="1" applyAlignment="1">
      <alignment horizontal="center" vertical="center" wrapText="1"/>
    </xf>
    <xf numFmtId="0" fontId="0" fillId="71" borderId="58" xfId="0" applyFill="1" applyBorder="1" applyAlignment="1">
      <alignment horizontal="center" vertical="center"/>
    </xf>
    <xf numFmtId="0" fontId="0" fillId="71" borderId="68" xfId="0" applyFill="1" applyBorder="1" applyAlignment="1">
      <alignment horizontal="center" vertical="center"/>
    </xf>
    <xf numFmtId="9" fontId="7" fillId="32" borderId="72" xfId="1" applyFont="1" applyFill="1" applyBorder="1" applyAlignment="1" applyProtection="1">
      <alignment horizontal="center" vertical="center"/>
    </xf>
    <xf numFmtId="0" fontId="34" fillId="20" borderId="69" xfId="0" applyFont="1" applyFill="1" applyBorder="1" applyAlignment="1">
      <alignment horizontal="center" vertical="center"/>
    </xf>
    <xf numFmtId="0" fontId="34" fillId="20" borderId="58" xfId="0" applyFont="1" applyFill="1" applyBorder="1" applyAlignment="1">
      <alignment horizontal="center" vertical="center"/>
    </xf>
    <xf numFmtId="0" fontId="34" fillId="20" borderId="68" xfId="0" applyFont="1" applyFill="1" applyBorder="1" applyAlignment="1">
      <alignment horizontal="center" vertical="center"/>
    </xf>
    <xf numFmtId="0" fontId="34" fillId="20" borderId="67" xfId="0" applyFont="1" applyFill="1" applyBorder="1" applyAlignment="1">
      <alignment horizontal="center" vertical="center"/>
    </xf>
    <xf numFmtId="0" fontId="138" fillId="80" borderId="108" xfId="0" applyFont="1" applyFill="1" applyBorder="1" applyAlignment="1">
      <alignment horizontal="center" vertical="center" wrapText="1"/>
    </xf>
    <xf numFmtId="0" fontId="31" fillId="0" borderId="108" xfId="0" applyFont="1" applyBorder="1" applyAlignment="1">
      <alignment horizontal="center" vertical="center" wrapText="1"/>
    </xf>
    <xf numFmtId="0" fontId="138" fillId="80" borderId="109" xfId="0" applyFont="1" applyFill="1" applyBorder="1" applyAlignment="1">
      <alignment horizontal="center" vertical="center" wrapText="1"/>
    </xf>
    <xf numFmtId="0" fontId="138" fillId="80" borderId="24" xfId="0" applyFont="1" applyFill="1" applyBorder="1" applyAlignment="1">
      <alignment horizontal="center" vertical="center" wrapText="1"/>
    </xf>
    <xf numFmtId="0" fontId="138" fillId="80" borderId="100" xfId="0" applyFont="1" applyFill="1" applyBorder="1" applyAlignment="1">
      <alignment horizontal="center" vertical="center" wrapText="1"/>
    </xf>
    <xf numFmtId="0" fontId="138" fillId="80" borderId="110" xfId="0" applyFont="1" applyFill="1" applyBorder="1" applyAlignment="1">
      <alignment horizontal="center" vertical="center" wrapText="1"/>
    </xf>
    <xf numFmtId="0" fontId="35" fillId="81" borderId="108" xfId="0" applyFont="1" applyFill="1" applyBorder="1" applyAlignment="1">
      <alignment vertical="center" wrapText="1"/>
    </xf>
    <xf numFmtId="0" fontId="35" fillId="0" borderId="24" xfId="0" applyFont="1" applyBorder="1" applyAlignment="1">
      <alignment horizontal="center" wrapText="1"/>
    </xf>
    <xf numFmtId="0" fontId="34" fillId="26" borderId="24" xfId="0" applyFont="1" applyFill="1" applyBorder="1" applyAlignment="1">
      <alignment horizontal="right" vertical="center"/>
    </xf>
    <xf numFmtId="0" fontId="34" fillId="26" borderId="24" xfId="0" applyFont="1" applyFill="1" applyBorder="1" applyAlignment="1">
      <alignment vertical="center"/>
    </xf>
    <xf numFmtId="0" fontId="174" fillId="0" borderId="24" xfId="0" applyFont="1" applyBorder="1" applyAlignment="1">
      <alignment horizontal="center" vertical="center" wrapText="1"/>
    </xf>
    <xf numFmtId="0" fontId="174" fillId="0" borderId="24" xfId="0" applyFont="1" applyBorder="1" applyAlignment="1">
      <alignment horizontal="center" vertical="center"/>
    </xf>
    <xf numFmtId="0" fontId="31" fillId="26" borderId="24" xfId="0" applyFont="1" applyFill="1" applyBorder="1" applyAlignment="1">
      <alignment horizontal="right" vertical="center"/>
    </xf>
    <xf numFmtId="0" fontId="31" fillId="26" borderId="24" xfId="0" applyFont="1" applyFill="1" applyBorder="1" applyAlignment="1">
      <alignment vertical="center"/>
    </xf>
    <xf numFmtId="0" fontId="35" fillId="26" borderId="24" xfId="0" applyFont="1" applyFill="1" applyBorder="1" applyAlignment="1">
      <alignment vertical="center"/>
    </xf>
    <xf numFmtId="0" fontId="174" fillId="0" borderId="51" xfId="0" applyFont="1" applyBorder="1" applyAlignment="1">
      <alignment horizontal="center" vertical="center"/>
    </xf>
    <xf numFmtId="0" fontId="149" fillId="19" borderId="22" xfId="0" applyFont="1" applyFill="1" applyBorder="1" applyAlignment="1">
      <alignment horizontal="center" vertical="center" wrapText="1"/>
    </xf>
    <xf numFmtId="9" fontId="35" fillId="19" borderId="24" xfId="0" applyNumberFormat="1" applyFont="1" applyFill="1" applyBorder="1" applyAlignment="1">
      <alignment horizontal="center" vertical="center" wrapText="1"/>
    </xf>
    <xf numFmtId="0" fontId="149" fillId="19" borderId="24" xfId="0" applyFont="1" applyFill="1" applyBorder="1" applyAlignment="1">
      <alignment horizontal="center" vertical="center" wrapText="1"/>
    </xf>
    <xf numFmtId="0" fontId="0" fillId="71" borderId="24" xfId="0" applyFill="1" applyBorder="1" applyAlignment="1">
      <alignment horizontal="center" vertical="center"/>
    </xf>
    <xf numFmtId="0" fontId="0" fillId="71" borderId="33" xfId="0" applyFill="1" applyBorder="1" applyAlignment="1">
      <alignment horizontal="center" vertical="center"/>
    </xf>
    <xf numFmtId="9" fontId="7" fillId="32" borderId="71" xfId="1" applyFont="1" applyFill="1" applyBorder="1" applyAlignment="1" applyProtection="1">
      <alignment horizontal="center" vertical="center"/>
    </xf>
    <xf numFmtId="0" fontId="34" fillId="20" borderId="22" xfId="0" applyFont="1" applyFill="1" applyBorder="1" applyAlignment="1">
      <alignment horizontal="center" vertical="center"/>
    </xf>
    <xf numFmtId="0" fontId="34" fillId="20" borderId="24" xfId="0" applyFont="1" applyFill="1" applyBorder="1" applyAlignment="1">
      <alignment horizontal="center" vertical="center"/>
    </xf>
    <xf numFmtId="0" fontId="34" fillId="20" borderId="33" xfId="0" applyFont="1" applyFill="1" applyBorder="1" applyAlignment="1">
      <alignment horizontal="center" vertical="center"/>
    </xf>
    <xf numFmtId="0" fontId="34" fillId="20" borderId="31" xfId="0" applyFont="1" applyFill="1" applyBorder="1" applyAlignment="1">
      <alignment horizontal="center" vertical="center"/>
    </xf>
    <xf numFmtId="0" fontId="138" fillId="80" borderId="25" xfId="0" applyFont="1" applyFill="1" applyBorder="1" applyAlignment="1">
      <alignment horizontal="center" vertical="center" wrapText="1"/>
    </xf>
    <xf numFmtId="0" fontId="31" fillId="0" borderId="25" xfId="0" applyFont="1" applyBorder="1" applyAlignment="1">
      <alignment horizontal="center" vertical="center" wrapText="1"/>
    </xf>
    <xf numFmtId="0" fontId="138" fillId="80" borderId="96" xfId="0" applyFont="1" applyFill="1" applyBorder="1" applyAlignment="1">
      <alignment horizontal="center" vertical="center" wrapText="1"/>
    </xf>
    <xf numFmtId="0" fontId="138" fillId="80" borderId="19" xfId="0" applyFont="1" applyFill="1" applyBorder="1" applyAlignment="1">
      <alignment horizontal="center" vertical="center" wrapText="1"/>
    </xf>
    <xf numFmtId="0" fontId="138" fillId="80" borderId="97" xfId="0" applyFont="1" applyFill="1" applyBorder="1" applyAlignment="1">
      <alignment horizontal="center" vertical="center" wrapText="1"/>
    </xf>
    <xf numFmtId="0" fontId="138" fillId="80" borderId="23" xfId="0" applyFont="1" applyFill="1" applyBorder="1" applyAlignment="1">
      <alignment horizontal="center" vertical="center" wrapText="1"/>
    </xf>
    <xf numFmtId="0" fontId="35" fillId="81" borderId="25" xfId="0" applyFont="1" applyFill="1" applyBorder="1" applyAlignment="1">
      <alignment vertical="center" wrapText="1"/>
    </xf>
    <xf numFmtId="0" fontId="35" fillId="0" borderId="19" xfId="0" applyFont="1" applyBorder="1" applyAlignment="1">
      <alignment horizontal="center" wrapText="1"/>
    </xf>
    <xf numFmtId="0" fontId="34" fillId="26" borderId="19" xfId="0" applyFont="1" applyFill="1" applyBorder="1" applyAlignment="1">
      <alignment vertical="center"/>
    </xf>
    <xf numFmtId="0" fontId="174" fillId="0" borderId="19" xfId="0" applyFont="1" applyBorder="1" applyAlignment="1">
      <alignment horizontal="center" vertical="center" wrapText="1"/>
    </xf>
    <xf numFmtId="0" fontId="174" fillId="0" borderId="19" xfId="0" applyFont="1" applyBorder="1" applyAlignment="1">
      <alignment horizontal="center" vertical="center"/>
    </xf>
    <xf numFmtId="0" fontId="31" fillId="26" borderId="19" xfId="0" applyFont="1" applyFill="1" applyBorder="1" applyAlignment="1">
      <alignment horizontal="right" vertical="center"/>
    </xf>
    <xf numFmtId="0" fontId="31" fillId="26" borderId="19" xfId="0" applyFont="1" applyFill="1" applyBorder="1" applyAlignment="1">
      <alignment vertical="center"/>
    </xf>
    <xf numFmtId="0" fontId="35" fillId="26" borderId="19" xfId="0" applyFont="1" applyFill="1" applyBorder="1" applyAlignment="1">
      <alignment vertical="center"/>
    </xf>
    <xf numFmtId="0" fontId="174" fillId="0" borderId="38" xfId="0" applyFont="1" applyBorder="1" applyAlignment="1">
      <alignment horizontal="center" vertical="center"/>
    </xf>
    <xf numFmtId="0" fontId="149" fillId="19" borderId="53" xfId="0" applyFont="1" applyFill="1" applyBorder="1" applyAlignment="1">
      <alignment horizontal="center" vertical="center" wrapText="1"/>
    </xf>
    <xf numFmtId="9" fontId="35" fillId="19" borderId="19" xfId="0" applyNumberFormat="1" applyFont="1" applyFill="1" applyBorder="1" applyAlignment="1">
      <alignment horizontal="center" vertical="center" wrapText="1"/>
    </xf>
    <xf numFmtId="0" fontId="149" fillId="19" borderId="19" xfId="0" applyFont="1" applyFill="1" applyBorder="1" applyAlignment="1">
      <alignment horizontal="center" vertical="center" wrapText="1"/>
    </xf>
    <xf numFmtId="0" fontId="0" fillId="71" borderId="19" xfId="0" applyFill="1" applyBorder="1" applyAlignment="1">
      <alignment horizontal="center" vertical="center"/>
    </xf>
    <xf numFmtId="0" fontId="0" fillId="71" borderId="46" xfId="0" applyFill="1" applyBorder="1" applyAlignment="1">
      <alignment horizontal="center" vertical="center"/>
    </xf>
    <xf numFmtId="9" fontId="7" fillId="32" borderId="40" xfId="1" applyFont="1" applyFill="1" applyBorder="1" applyAlignment="1" applyProtection="1">
      <alignment horizontal="center" vertical="center"/>
    </xf>
    <xf numFmtId="0" fontId="34" fillId="20" borderId="53" xfId="0" applyFont="1" applyFill="1" applyBorder="1" applyAlignment="1">
      <alignment horizontal="center" vertical="center"/>
    </xf>
    <xf numFmtId="0" fontId="34" fillId="20" borderId="19" xfId="0" applyFont="1" applyFill="1" applyBorder="1" applyAlignment="1">
      <alignment horizontal="center" vertical="center"/>
    </xf>
    <xf numFmtId="0" fontId="34" fillId="20" borderId="46" xfId="0" applyFont="1" applyFill="1" applyBorder="1" applyAlignment="1">
      <alignment horizontal="center" vertical="center"/>
    </xf>
    <xf numFmtId="0" fontId="34" fillId="20" borderId="47" xfId="0" applyFont="1" applyFill="1" applyBorder="1" applyAlignment="1">
      <alignment horizontal="center" vertical="center"/>
    </xf>
    <xf numFmtId="0" fontId="138" fillId="80" borderId="85" xfId="0" applyFont="1" applyFill="1" applyBorder="1" applyAlignment="1">
      <alignment horizontal="center" vertical="center" wrapText="1"/>
    </xf>
    <xf numFmtId="0" fontId="31" fillId="0" borderId="85" xfId="0" applyFont="1" applyBorder="1" applyAlignment="1">
      <alignment horizontal="center" vertical="center" wrapText="1"/>
    </xf>
    <xf numFmtId="0" fontId="138" fillId="80" borderId="92" xfId="0" applyFont="1" applyFill="1" applyBorder="1" applyAlignment="1">
      <alignment horizontal="center" vertical="center" wrapText="1"/>
    </xf>
    <xf numFmtId="0" fontId="138" fillId="80" borderId="17" xfId="0" applyFont="1" applyFill="1" applyBorder="1" applyAlignment="1">
      <alignment horizontal="center" vertical="center" wrapText="1"/>
    </xf>
    <xf numFmtId="0" fontId="138" fillId="80" borderId="93" xfId="0" applyFont="1" applyFill="1" applyBorder="1" applyAlignment="1">
      <alignment horizontal="center" vertical="center" wrapText="1"/>
    </xf>
    <xf numFmtId="0" fontId="138" fillId="80" borderId="101" xfId="0" applyFont="1" applyFill="1" applyBorder="1" applyAlignment="1">
      <alignment horizontal="center" vertical="center" wrapText="1"/>
    </xf>
    <xf numFmtId="0" fontId="35" fillId="81" borderId="85" xfId="0" applyFont="1" applyFill="1" applyBorder="1" applyAlignment="1">
      <alignment vertical="center" wrapText="1"/>
    </xf>
    <xf numFmtId="0" fontId="35" fillId="0" borderId="17" xfId="0" applyFont="1" applyBorder="1" applyAlignment="1">
      <alignment horizontal="center" wrapText="1"/>
    </xf>
    <xf numFmtId="0" fontId="35" fillId="26" borderId="17" xfId="0" applyFont="1" applyFill="1" applyBorder="1" applyAlignment="1">
      <alignment vertical="center"/>
    </xf>
    <xf numFmtId="0" fontId="34" fillId="20" borderId="21" xfId="0" applyFont="1" applyFill="1" applyBorder="1" applyAlignment="1">
      <alignment horizontal="center" vertical="center"/>
    </xf>
    <xf numFmtId="0" fontId="34" fillId="20" borderId="17" xfId="0" applyFont="1" applyFill="1" applyBorder="1" applyAlignment="1">
      <alignment horizontal="center" vertical="center"/>
    </xf>
    <xf numFmtId="0" fontId="34" fillId="20" borderId="34" xfId="0" applyFont="1" applyFill="1" applyBorder="1" applyAlignment="1">
      <alignment horizontal="center" vertical="center"/>
    </xf>
    <xf numFmtId="0" fontId="34" fillId="20" borderId="42" xfId="0" applyFont="1" applyFill="1" applyBorder="1" applyAlignment="1">
      <alignment horizontal="center" vertical="center"/>
    </xf>
    <xf numFmtId="0" fontId="52" fillId="15" borderId="17" xfId="0" applyFont="1" applyFill="1" applyBorder="1" applyAlignment="1">
      <alignment horizontal="right" vertical="center"/>
    </xf>
    <xf numFmtId="0" fontId="82" fillId="19" borderId="41" xfId="0" applyFont="1" applyFill="1" applyBorder="1" applyAlignment="1">
      <alignment horizontal="left" vertical="center" wrapText="1"/>
    </xf>
    <xf numFmtId="0" fontId="82" fillId="19" borderId="92" xfId="0" applyFont="1" applyFill="1" applyBorder="1" applyAlignment="1">
      <alignment vertical="center" wrapText="1"/>
    </xf>
    <xf numFmtId="0" fontId="82" fillId="19" borderId="17" xfId="0" applyFont="1" applyFill="1" applyBorder="1" applyAlignment="1">
      <alignment vertical="center" wrapText="1"/>
    </xf>
    <xf numFmtId="0" fontId="82" fillId="19" borderId="93" xfId="0" applyFont="1" applyFill="1" applyBorder="1" applyAlignment="1">
      <alignment vertical="center" wrapText="1"/>
    </xf>
    <xf numFmtId="0" fontId="120" fillId="19" borderId="23" xfId="0" applyFont="1" applyFill="1" applyBorder="1" applyAlignment="1">
      <alignment vertical="center" wrapText="1"/>
    </xf>
    <xf numFmtId="0" fontId="82" fillId="19" borderId="0" xfId="0" applyFont="1" applyFill="1" applyAlignment="1">
      <alignment horizontal="right" vertical="center" wrapText="1"/>
    </xf>
    <xf numFmtId="0" fontId="82" fillId="19" borderId="0" xfId="0" applyFont="1" applyFill="1" applyAlignment="1">
      <alignment horizontal="left" vertical="center" wrapText="1"/>
    </xf>
    <xf numFmtId="0" fontId="172" fillId="19" borderId="17" xfId="0" applyFont="1" applyFill="1" applyBorder="1" applyAlignment="1">
      <alignment horizontal="center" vertical="center" wrapText="1"/>
    </xf>
    <xf numFmtId="0" fontId="147" fillId="19" borderId="21" xfId="0" applyFont="1" applyFill="1" applyBorder="1" applyAlignment="1">
      <alignment vertical="center" wrapText="1"/>
    </xf>
    <xf numFmtId="0" fontId="147" fillId="19" borderId="17" xfId="0" applyFont="1" applyFill="1" applyBorder="1" applyAlignment="1">
      <alignment vertical="center" wrapText="1"/>
    </xf>
    <xf numFmtId="0" fontId="82" fillId="19" borderId="59" xfId="0" applyFont="1" applyFill="1" applyBorder="1" applyAlignment="1">
      <alignment vertical="center" wrapText="1"/>
    </xf>
    <xf numFmtId="0" fontId="120" fillId="19" borderId="21" xfId="0" applyFont="1" applyFill="1" applyBorder="1" applyAlignment="1">
      <alignment vertical="center" wrapText="1"/>
    </xf>
    <xf numFmtId="0" fontId="82" fillId="19" borderId="34" xfId="0" applyFont="1" applyFill="1" applyBorder="1" applyAlignment="1">
      <alignment vertical="center" wrapText="1"/>
    </xf>
    <xf numFmtId="0" fontId="82" fillId="19" borderId="42" xfId="0" applyFont="1" applyFill="1" applyBorder="1" applyAlignment="1">
      <alignment vertical="center" wrapText="1"/>
    </xf>
    <xf numFmtId="0" fontId="82" fillId="19" borderId="21" xfId="0" applyFont="1" applyFill="1" applyBorder="1" applyAlignment="1">
      <alignment vertical="center" wrapText="1"/>
    </xf>
    <xf numFmtId="0" fontId="31" fillId="78" borderId="92" xfId="0" applyFont="1" applyFill="1" applyBorder="1" applyAlignment="1">
      <alignment horizontal="center" vertical="center" wrapText="1"/>
    </xf>
    <xf numFmtId="0" fontId="31" fillId="78" borderId="21" xfId="0" applyFont="1" applyFill="1" applyBorder="1" applyAlignment="1">
      <alignment horizontal="center" vertical="center" wrapText="1"/>
    </xf>
    <xf numFmtId="0" fontId="35" fillId="50" borderId="17" xfId="0" applyFont="1" applyFill="1" applyBorder="1" applyAlignment="1">
      <alignment vertical="center" wrapText="1"/>
    </xf>
    <xf numFmtId="0" fontId="19" fillId="26" borderId="17" xfId="0" applyFont="1" applyFill="1" applyBorder="1" applyAlignment="1">
      <alignment horizontal="right" vertical="center"/>
    </xf>
    <xf numFmtId="0" fontId="0" fillId="71" borderId="21" xfId="0" applyFill="1" applyBorder="1" applyAlignment="1">
      <alignment horizontal="center" vertical="center"/>
    </xf>
    <xf numFmtId="0" fontId="34" fillId="43" borderId="21" xfId="0" applyFont="1" applyFill="1" applyBorder="1" applyAlignment="1">
      <alignment horizontal="center" vertical="center"/>
    </xf>
    <xf numFmtId="0" fontId="34" fillId="43" borderId="17" xfId="0" applyFont="1" applyFill="1" applyBorder="1" applyAlignment="1">
      <alignment horizontal="center" vertical="center"/>
    </xf>
    <xf numFmtId="0" fontId="34" fillId="43" borderId="34" xfId="0" applyFont="1" applyFill="1" applyBorder="1" applyAlignment="1">
      <alignment horizontal="center" vertical="center"/>
    </xf>
    <xf numFmtId="0" fontId="34" fillId="43" borderId="42" xfId="0" applyFont="1" applyFill="1" applyBorder="1" applyAlignment="1">
      <alignment horizontal="center" vertical="center"/>
    </xf>
    <xf numFmtId="0" fontId="0" fillId="0" borderId="21" xfId="0" applyBorder="1" applyAlignment="1">
      <alignment horizontal="center" wrapText="1"/>
    </xf>
    <xf numFmtId="0" fontId="7" fillId="26" borderId="21" xfId="0" applyFont="1" applyFill="1" applyBorder="1" applyAlignment="1">
      <alignment horizontal="right" vertical="center" wrapText="1"/>
    </xf>
    <xf numFmtId="0" fontId="7" fillId="26" borderId="21" xfId="0" applyFont="1" applyFill="1" applyBorder="1" applyAlignment="1">
      <alignment vertical="center" wrapText="1"/>
    </xf>
    <xf numFmtId="0" fontId="0" fillId="0" borderId="53" xfId="0" applyBorder="1" applyAlignment="1">
      <alignment horizontal="center" wrapText="1"/>
    </xf>
    <xf numFmtId="0" fontId="7" fillId="26" borderId="53" xfId="0" applyFont="1" applyFill="1" applyBorder="1" applyAlignment="1">
      <alignment horizontal="right" vertical="center"/>
    </xf>
    <xf numFmtId="0" fontId="7" fillId="26" borderId="53" xfId="0" applyFont="1" applyFill="1" applyBorder="1" applyAlignment="1">
      <alignment vertical="center"/>
    </xf>
    <xf numFmtId="0" fontId="169" fillId="0" borderId="53" xfId="0" applyFont="1" applyBorder="1" applyAlignment="1">
      <alignment horizontal="center" vertical="center" wrapText="1"/>
    </xf>
    <xf numFmtId="0" fontId="35" fillId="50" borderId="23" xfId="0" applyFont="1" applyFill="1" applyBorder="1" applyAlignment="1">
      <alignment vertical="center" wrapText="1"/>
    </xf>
    <xf numFmtId="0" fontId="7" fillId="26" borderId="19" xfId="0" applyFont="1" applyFill="1" applyBorder="1" applyAlignment="1">
      <alignment horizontal="right" vertical="center"/>
    </xf>
    <xf numFmtId="0" fontId="35" fillId="15" borderId="17" xfId="0" applyFont="1" applyFill="1" applyBorder="1" applyAlignment="1">
      <alignment vertical="center" wrapText="1"/>
    </xf>
    <xf numFmtId="0" fontId="35" fillId="15" borderId="17" xfId="0" applyFont="1" applyFill="1" applyBorder="1" applyAlignment="1">
      <alignment horizontal="center" vertical="center" wrapText="1"/>
    </xf>
    <xf numFmtId="0" fontId="35" fillId="15" borderId="17" xfId="0" applyFont="1" applyFill="1" applyBorder="1" applyAlignment="1">
      <alignment horizontal="right" vertical="center"/>
    </xf>
    <xf numFmtId="0" fontId="35" fillId="15" borderId="17" xfId="0" applyFont="1" applyFill="1" applyBorder="1" applyAlignment="1">
      <alignment horizontal="left" vertical="center"/>
    </xf>
    <xf numFmtId="0" fontId="35" fillId="15" borderId="22" xfId="0" applyFont="1" applyFill="1" applyBorder="1"/>
    <xf numFmtId="0" fontId="35" fillId="15" borderId="24" xfId="0" applyFont="1" applyFill="1" applyBorder="1"/>
    <xf numFmtId="0" fontId="147" fillId="15" borderId="24" xfId="0" applyFont="1" applyFill="1" applyBorder="1"/>
    <xf numFmtId="0" fontId="35" fillId="15" borderId="33" xfId="0" applyFont="1" applyFill="1" applyBorder="1"/>
    <xf numFmtId="0" fontId="34" fillId="15" borderId="71" xfId="0" applyFont="1" applyFill="1" applyBorder="1" applyAlignment="1">
      <alignment wrapText="1"/>
    </xf>
    <xf numFmtId="0" fontId="35" fillId="15" borderId="22" xfId="0" applyFont="1" applyFill="1" applyBorder="1" applyAlignment="1">
      <alignment vertical="center"/>
    </xf>
    <xf numFmtId="9" fontId="33" fillId="15" borderId="33" xfId="0" applyNumberFormat="1" applyFont="1" applyFill="1" applyBorder="1" applyAlignment="1">
      <alignment horizontal="center" vertical="center" wrapText="1"/>
    </xf>
    <xf numFmtId="0" fontId="35" fillId="15" borderId="31" xfId="0" applyFont="1" applyFill="1" applyBorder="1"/>
    <xf numFmtId="0" fontId="53" fillId="21" borderId="19" xfId="0" applyFont="1" applyFill="1" applyBorder="1" applyAlignment="1">
      <alignment horizontal="left" vertical="center"/>
    </xf>
    <xf numFmtId="0" fontId="33" fillId="21" borderId="19" xfId="0" applyFont="1" applyFill="1" applyBorder="1" applyAlignment="1">
      <alignment horizontal="center"/>
    </xf>
    <xf numFmtId="1" fontId="33" fillId="21" borderId="38" xfId="0" applyNumberFormat="1" applyFont="1" applyFill="1" applyBorder="1" applyAlignment="1">
      <alignment horizontal="center"/>
    </xf>
    <xf numFmtId="0" fontId="33" fillId="21" borderId="92" xfId="0" applyFont="1" applyFill="1" applyBorder="1" applyAlignment="1">
      <alignment horizontal="center"/>
    </xf>
    <xf numFmtId="0" fontId="33" fillId="21" borderId="17" xfId="0" applyFont="1" applyFill="1" applyBorder="1" applyAlignment="1">
      <alignment horizontal="center"/>
    </xf>
    <xf numFmtId="0" fontId="33" fillId="21" borderId="93" xfId="0" applyFont="1" applyFill="1" applyBorder="1" applyAlignment="1">
      <alignment horizontal="center"/>
    </xf>
    <xf numFmtId="0" fontId="33" fillId="21" borderId="39" xfId="0" applyFont="1" applyFill="1" applyBorder="1" applyAlignment="1">
      <alignment horizontal="center"/>
    </xf>
    <xf numFmtId="0" fontId="30" fillId="21" borderId="38" xfId="0" applyFont="1" applyFill="1" applyBorder="1"/>
    <xf numFmtId="0" fontId="30" fillId="21" borderId="39" xfId="0" applyFont="1" applyFill="1" applyBorder="1" applyAlignment="1">
      <alignment horizontal="center"/>
    </xf>
    <xf numFmtId="0" fontId="30" fillId="21" borderId="39" xfId="0" applyFont="1" applyFill="1" applyBorder="1" applyAlignment="1">
      <alignment horizontal="right"/>
    </xf>
    <xf numFmtId="0" fontId="30" fillId="21" borderId="39" xfId="0" applyFont="1" applyFill="1" applyBorder="1"/>
    <xf numFmtId="0" fontId="173" fillId="21" borderId="39" xfId="0" applyFont="1" applyFill="1" applyBorder="1" applyAlignment="1">
      <alignment horizontal="center" vertical="center"/>
    </xf>
    <xf numFmtId="0" fontId="30" fillId="21" borderId="39" xfId="0" applyFont="1" applyFill="1" applyBorder="1" applyAlignment="1">
      <alignment horizontal="right" vertical="center"/>
    </xf>
    <xf numFmtId="0" fontId="30" fillId="21" borderId="39" xfId="0" applyFont="1" applyFill="1" applyBorder="1" applyAlignment="1">
      <alignment horizontal="center" vertical="center"/>
    </xf>
    <xf numFmtId="0" fontId="173" fillId="21" borderId="39" xfId="0" applyFont="1" applyFill="1" applyBorder="1" applyAlignment="1">
      <alignment horizontal="center"/>
    </xf>
    <xf numFmtId="0" fontId="30" fillId="21" borderId="19" xfId="0" applyFont="1" applyFill="1" applyBorder="1"/>
    <xf numFmtId="0" fontId="30" fillId="21" borderId="19" xfId="0" applyFont="1" applyFill="1" applyBorder="1" applyAlignment="1">
      <alignment horizontal="center"/>
    </xf>
    <xf numFmtId="0" fontId="51" fillId="82" borderId="19" xfId="0" applyFont="1" applyFill="1" applyBorder="1" applyAlignment="1">
      <alignment horizontal="left" vertical="center"/>
    </xf>
    <xf numFmtId="0" fontId="51" fillId="82" borderId="17" xfId="0" applyFont="1" applyFill="1" applyBorder="1" applyAlignment="1">
      <alignment horizontal="left" vertical="center"/>
    </xf>
    <xf numFmtId="0" fontId="53" fillId="21" borderId="17" xfId="0" applyFont="1" applyFill="1" applyBorder="1" applyAlignment="1">
      <alignment horizontal="left" vertical="center"/>
    </xf>
    <xf numFmtId="1" fontId="33" fillId="21" borderId="29" xfId="0" applyNumberFormat="1" applyFont="1" applyFill="1" applyBorder="1" applyAlignment="1">
      <alignment horizontal="center"/>
    </xf>
    <xf numFmtId="0" fontId="33" fillId="21" borderId="43" xfId="0" applyFont="1" applyFill="1" applyBorder="1" applyAlignment="1">
      <alignment horizontal="center"/>
    </xf>
    <xf numFmtId="0" fontId="30" fillId="21" borderId="29" xfId="0" applyFont="1" applyFill="1" applyBorder="1"/>
    <xf numFmtId="0" fontId="30" fillId="21" borderId="43" xfId="0" applyFont="1" applyFill="1" applyBorder="1" applyAlignment="1">
      <alignment horizontal="center"/>
    </xf>
    <xf numFmtId="0" fontId="30" fillId="21" borderId="43" xfId="0" applyFont="1" applyFill="1" applyBorder="1" applyAlignment="1">
      <alignment horizontal="right"/>
    </xf>
    <xf numFmtId="0" fontId="30" fillId="21" borderId="43" xfId="0" applyFont="1" applyFill="1" applyBorder="1"/>
    <xf numFmtId="0" fontId="173" fillId="21" borderId="43" xfId="0" applyFont="1" applyFill="1" applyBorder="1" applyAlignment="1">
      <alignment horizontal="center" vertical="center"/>
    </xf>
    <xf numFmtId="0" fontId="30" fillId="21" borderId="43" xfId="0" applyFont="1" applyFill="1" applyBorder="1" applyAlignment="1">
      <alignment horizontal="right" vertical="center"/>
    </xf>
    <xf numFmtId="0" fontId="30" fillId="21" borderId="43" xfId="0" applyFont="1" applyFill="1" applyBorder="1" applyAlignment="1">
      <alignment horizontal="center" vertical="center"/>
    </xf>
    <xf numFmtId="0" fontId="30" fillId="21" borderId="17" xfId="0" applyFont="1" applyFill="1" applyBorder="1"/>
    <xf numFmtId="0" fontId="30" fillId="21" borderId="17" xfId="0" applyFont="1" applyFill="1" applyBorder="1" applyAlignment="1">
      <alignment horizontal="center"/>
    </xf>
    <xf numFmtId="0" fontId="33" fillId="21" borderId="18" xfId="0" applyFont="1" applyFill="1" applyBorder="1" applyAlignment="1">
      <alignment horizontal="center"/>
    </xf>
    <xf numFmtId="0" fontId="33" fillId="21" borderId="44" xfId="0" applyFont="1" applyFill="1" applyBorder="1" applyAlignment="1">
      <alignment horizontal="center"/>
    </xf>
    <xf numFmtId="0" fontId="33" fillId="21" borderId="94" xfId="0" applyFont="1" applyFill="1" applyBorder="1" applyAlignment="1">
      <alignment horizontal="center"/>
    </xf>
    <xf numFmtId="0" fontId="33" fillId="21" borderId="103" xfId="0" applyFont="1" applyFill="1" applyBorder="1" applyAlignment="1">
      <alignment horizontal="center"/>
    </xf>
    <xf numFmtId="0" fontId="33" fillId="21" borderId="95" xfId="0" applyFont="1" applyFill="1" applyBorder="1" applyAlignment="1">
      <alignment horizontal="center"/>
    </xf>
    <xf numFmtId="0" fontId="33" fillId="21" borderId="45" xfId="0" applyFont="1" applyFill="1" applyBorder="1" applyAlignment="1">
      <alignment horizontal="center"/>
    </xf>
    <xf numFmtId="0" fontId="173" fillId="21" borderId="45" xfId="0" applyFont="1" applyFill="1" applyBorder="1" applyAlignment="1">
      <alignment horizontal="center" vertical="center"/>
    </xf>
    <xf numFmtId="0" fontId="30" fillId="21" borderId="45" xfId="0" applyFont="1" applyFill="1" applyBorder="1" applyAlignment="1">
      <alignment horizontal="center"/>
    </xf>
    <xf numFmtId="0" fontId="173" fillId="21" borderId="45" xfId="0" applyFont="1" applyFill="1" applyBorder="1" applyAlignment="1">
      <alignment horizontal="center"/>
    </xf>
    <xf numFmtId="0" fontId="51" fillId="0" borderId="0" xfId="0" applyFont="1"/>
    <xf numFmtId="0" fontId="35" fillId="81" borderId="0" xfId="0" applyFont="1" applyFill="1" applyAlignment="1">
      <alignment vertical="center"/>
    </xf>
    <xf numFmtId="0" fontId="27" fillId="0" borderId="0" xfId="0" applyFont="1" applyAlignment="1">
      <alignment horizontal="center" vertical="center" wrapText="1"/>
    </xf>
    <xf numFmtId="0" fontId="35" fillId="0" borderId="45" xfId="0" applyFont="1" applyBorder="1"/>
    <xf numFmtId="0" fontId="139" fillId="0" borderId="0" xfId="0" applyFont="1" applyAlignment="1">
      <alignment horizontal="right" vertical="center"/>
    </xf>
    <xf numFmtId="0" fontId="139" fillId="0" borderId="0" xfId="0" applyFont="1" applyAlignment="1">
      <alignment horizontal="left" vertical="center"/>
    </xf>
    <xf numFmtId="0" fontId="16" fillId="7" borderId="10" xfId="0" applyFont="1" applyFill="1" applyBorder="1"/>
    <xf numFmtId="0" fontId="16" fillId="7" borderId="11" xfId="0" applyFont="1" applyFill="1" applyBorder="1"/>
    <xf numFmtId="0" fontId="16" fillId="7" borderId="5" xfId="0" applyFont="1" applyFill="1" applyBorder="1"/>
    <xf numFmtId="1" fontId="16" fillId="6" borderId="15" xfId="0" applyNumberFormat="1" applyFont="1" applyFill="1" applyBorder="1" applyAlignment="1">
      <alignment vertical="center"/>
    </xf>
    <xf numFmtId="1" fontId="16" fillId="6" borderId="0" xfId="0" applyNumberFormat="1" applyFont="1" applyFill="1" applyAlignment="1">
      <alignment vertical="center"/>
    </xf>
    <xf numFmtId="1" fontId="16" fillId="6" borderId="12" xfId="0" applyNumberFormat="1" applyFont="1" applyFill="1" applyBorder="1" applyAlignment="1">
      <alignment vertical="center"/>
    </xf>
    <xf numFmtId="9" fontId="0" fillId="0" borderId="9" xfId="1" applyFont="1" applyBorder="1" applyAlignment="1" applyProtection="1"/>
    <xf numFmtId="9" fontId="0" fillId="0" borderId="14" xfId="1" applyFont="1" applyBorder="1" applyAlignment="1" applyProtection="1"/>
    <xf numFmtId="9" fontId="0" fillId="0" borderId="13" xfId="1" applyFont="1" applyBorder="1" applyAlignment="1" applyProtection="1"/>
    <xf numFmtId="0" fontId="16" fillId="7" borderId="14" xfId="0" applyFont="1" applyFill="1" applyBorder="1" applyAlignment="1">
      <alignment wrapText="1"/>
    </xf>
    <xf numFmtId="0" fontId="16" fillId="7" borderId="13" xfId="0" applyFont="1" applyFill="1" applyBorder="1" applyAlignment="1">
      <alignment wrapText="1"/>
    </xf>
    <xf numFmtId="0" fontId="24" fillId="0" borderId="54" xfId="0" applyFont="1" applyBorder="1" applyAlignment="1">
      <alignment horizontal="right" vertical="center"/>
    </xf>
    <xf numFmtId="0" fontId="46" fillId="0" borderId="0" xfId="0" applyFont="1" applyAlignment="1">
      <alignment horizontal="right" vertical="center"/>
    </xf>
    <xf numFmtId="0" fontId="46" fillId="0" borderId="0" xfId="0" applyFont="1" applyAlignment="1">
      <alignment vertical="center"/>
    </xf>
    <xf numFmtId="0" fontId="174" fillId="0" borderId="30" xfId="0" applyFont="1" applyBorder="1" applyAlignment="1">
      <alignment horizontal="center" vertical="center"/>
    </xf>
    <xf numFmtId="0" fontId="35" fillId="0" borderId="54" xfId="0" applyFont="1" applyBorder="1"/>
    <xf numFmtId="0" fontId="40" fillId="15" borderId="86" xfId="0" applyFont="1" applyFill="1" applyBorder="1" applyAlignment="1">
      <alignment vertical="center"/>
    </xf>
    <xf numFmtId="0" fontId="32" fillId="5" borderId="30" xfId="0" applyFont="1" applyFill="1" applyBorder="1" applyAlignment="1">
      <alignment horizontal="center" vertical="center" wrapText="1"/>
    </xf>
    <xf numFmtId="0" fontId="78" fillId="103" borderId="26" xfId="0" applyFont="1" applyFill="1" applyBorder="1" applyAlignment="1">
      <alignment horizontal="center" vertical="center" wrapText="1"/>
    </xf>
    <xf numFmtId="0" fontId="78" fillId="102" borderId="36" xfId="0" applyFont="1" applyFill="1" applyBorder="1" applyAlignment="1">
      <alignment horizontal="center" vertical="center" wrapText="1"/>
    </xf>
    <xf numFmtId="0" fontId="120" fillId="19" borderId="41" xfId="0" applyFont="1" applyFill="1" applyBorder="1" applyAlignment="1">
      <alignment vertical="center" wrapText="1"/>
    </xf>
    <xf numFmtId="0" fontId="120" fillId="19" borderId="12" xfId="0" applyFont="1" applyFill="1" applyBorder="1" applyAlignment="1">
      <alignment vertical="center" wrapText="1"/>
    </xf>
    <xf numFmtId="0" fontId="120" fillId="19" borderId="15" xfId="0" applyFont="1" applyFill="1" applyBorder="1" applyAlignment="1">
      <alignment vertical="center" wrapText="1"/>
    </xf>
    <xf numFmtId="0" fontId="14" fillId="19" borderId="15" xfId="0" applyFont="1" applyFill="1" applyBorder="1" applyAlignment="1">
      <alignment vertical="center" wrapText="1"/>
    </xf>
    <xf numFmtId="0" fontId="86" fillId="78" borderId="93" xfId="0" applyFont="1" applyFill="1" applyBorder="1" applyAlignment="1">
      <alignment horizontal="center" vertical="center"/>
    </xf>
    <xf numFmtId="0" fontId="31" fillId="26" borderId="18" xfId="0" applyFont="1" applyFill="1" applyBorder="1" applyAlignment="1">
      <alignment vertical="center" wrapText="1"/>
    </xf>
    <xf numFmtId="9" fontId="35" fillId="19" borderId="29" xfId="0" applyNumberFormat="1" applyFont="1" applyFill="1" applyBorder="1" applyAlignment="1">
      <alignment horizontal="center" vertical="center" wrapText="1"/>
    </xf>
    <xf numFmtId="9" fontId="34" fillId="19" borderId="59" xfId="0" applyNumberFormat="1" applyFont="1" applyFill="1" applyBorder="1" applyAlignment="1">
      <alignment horizontal="center" vertical="center" wrapText="1"/>
    </xf>
    <xf numFmtId="0" fontId="26" fillId="15" borderId="21" xfId="0" applyFont="1" applyFill="1" applyBorder="1" applyAlignment="1">
      <alignment vertical="center" wrapText="1"/>
    </xf>
    <xf numFmtId="0" fontId="33" fillId="15" borderId="17" xfId="0" applyFont="1" applyFill="1" applyBorder="1" applyAlignment="1">
      <alignment vertical="center"/>
    </xf>
    <xf numFmtId="0" fontId="33" fillId="15" borderId="42" xfId="0" applyFont="1" applyFill="1" applyBorder="1" applyAlignment="1">
      <alignment vertical="center"/>
    </xf>
    <xf numFmtId="0" fontId="33" fillId="15" borderId="34" xfId="0" applyFont="1" applyFill="1" applyBorder="1" applyAlignment="1">
      <alignment vertical="center"/>
    </xf>
    <xf numFmtId="0" fontId="31" fillId="0" borderId="92" xfId="0" applyFont="1" applyBorder="1" applyAlignment="1">
      <alignment horizontal="center" vertical="center"/>
    </xf>
    <xf numFmtId="0" fontId="35" fillId="0" borderId="0" xfId="0" applyFont="1" applyAlignment="1">
      <alignment vertical="center" wrapText="1"/>
    </xf>
    <xf numFmtId="0" fontId="31" fillId="0" borderId="92" xfId="0" applyFont="1" applyBorder="1" applyAlignment="1">
      <alignment horizontal="center" vertical="center" wrapText="1"/>
    </xf>
    <xf numFmtId="0" fontId="35" fillId="0" borderId="21" xfId="0" applyFont="1" applyBorder="1" applyAlignment="1">
      <alignment vertical="center" wrapText="1"/>
    </xf>
    <xf numFmtId="0" fontId="35" fillId="14" borderId="17" xfId="0" applyFont="1" applyFill="1" applyBorder="1" applyAlignment="1">
      <alignment vertical="center" wrapText="1"/>
    </xf>
    <xf numFmtId="0" fontId="35" fillId="14" borderId="17" xfId="0" applyFont="1" applyFill="1" applyBorder="1" applyAlignment="1">
      <alignment horizontal="left" vertical="center" wrapText="1"/>
    </xf>
    <xf numFmtId="0" fontId="35" fillId="14" borderId="17" xfId="0" applyFont="1" applyFill="1" applyBorder="1" applyAlignment="1">
      <alignment horizontal="center" vertical="center" wrapText="1"/>
    </xf>
    <xf numFmtId="0" fontId="35" fillId="26" borderId="17" xfId="0" applyFont="1" applyFill="1" applyBorder="1" applyAlignment="1">
      <alignment horizontal="center" vertical="center"/>
    </xf>
    <xf numFmtId="0" fontId="158" fillId="26" borderId="17" xfId="0" applyFont="1" applyFill="1" applyBorder="1" applyAlignment="1">
      <alignment horizontal="right" vertical="center"/>
    </xf>
    <xf numFmtId="0" fontId="158" fillId="26" borderId="17" xfId="0" applyFont="1" applyFill="1" applyBorder="1" applyAlignment="1">
      <alignment vertical="center"/>
    </xf>
    <xf numFmtId="0" fontId="82" fillId="26" borderId="18" xfId="0" applyFont="1" applyFill="1" applyBorder="1" applyAlignment="1">
      <alignment horizontal="right" vertical="center"/>
    </xf>
    <xf numFmtId="0" fontId="82" fillId="26" borderId="18" xfId="0" applyFont="1" applyFill="1" applyBorder="1" applyAlignment="1">
      <alignment vertical="center"/>
    </xf>
    <xf numFmtId="0" fontId="19" fillId="26" borderId="18" xfId="0" applyFont="1" applyFill="1" applyBorder="1" applyAlignment="1">
      <alignment horizontal="left" vertical="center" wrapText="1"/>
    </xf>
    <xf numFmtId="0" fontId="35" fillId="0" borderId="20" xfId="0" applyFont="1" applyBorder="1" applyAlignment="1">
      <alignment vertical="center" wrapText="1"/>
    </xf>
    <xf numFmtId="0" fontId="114" fillId="26" borderId="18" xfId="0" applyFont="1" applyFill="1" applyBorder="1" applyAlignment="1">
      <alignment horizontal="right" vertical="center"/>
    </xf>
    <xf numFmtId="0" fontId="114" fillId="26" borderId="18" xfId="0" applyFont="1" applyFill="1" applyBorder="1" applyAlignment="1">
      <alignment vertical="center"/>
    </xf>
    <xf numFmtId="0" fontId="30" fillId="15" borderId="17" xfId="0" applyFont="1" applyFill="1" applyBorder="1" applyAlignment="1">
      <alignment horizontal="center" vertical="center" wrapText="1"/>
    </xf>
    <xf numFmtId="0" fontId="30" fillId="15" borderId="21" xfId="0" applyFont="1" applyFill="1" applyBorder="1" applyAlignment="1">
      <alignment horizontal="center" vertical="center" wrapText="1"/>
    </xf>
    <xf numFmtId="0" fontId="149" fillId="15" borderId="20" xfId="0" applyFont="1" applyFill="1" applyBorder="1" applyAlignment="1">
      <alignment horizontal="center" vertical="center"/>
    </xf>
    <xf numFmtId="0" fontId="52" fillId="15" borderId="44" xfId="0" applyFont="1" applyFill="1" applyBorder="1" applyAlignment="1">
      <alignment horizontal="center" vertical="center"/>
    </xf>
    <xf numFmtId="0" fontId="149" fillId="15" borderId="44" xfId="0" applyFont="1" applyFill="1" applyBorder="1" applyAlignment="1">
      <alignment horizontal="center" vertical="center"/>
    </xf>
    <xf numFmtId="0" fontId="52" fillId="15" borderId="32" xfId="0" applyFont="1" applyFill="1" applyBorder="1" applyAlignment="1">
      <alignment horizontal="center" vertical="center"/>
    </xf>
    <xf numFmtId="0" fontId="31" fillId="14" borderId="112" xfId="0" applyFont="1" applyFill="1" applyBorder="1" applyAlignment="1">
      <alignment horizontal="center" vertical="center"/>
    </xf>
    <xf numFmtId="0" fontId="138" fillId="80" borderId="111" xfId="0" applyFont="1" applyFill="1" applyBorder="1" applyAlignment="1">
      <alignment horizontal="center" vertical="center" wrapText="1"/>
    </xf>
    <xf numFmtId="9" fontId="34" fillId="19" borderId="16" xfId="0" applyNumberFormat="1" applyFont="1" applyFill="1" applyBorder="1" applyAlignment="1">
      <alignment horizontal="center" vertical="center" wrapText="1"/>
    </xf>
    <xf numFmtId="0" fontId="34" fillId="20" borderId="27" xfId="0" applyFont="1" applyFill="1" applyBorder="1" applyAlignment="1">
      <alignment vertical="center"/>
    </xf>
    <xf numFmtId="0" fontId="34" fillId="20" borderId="32" xfId="0" applyFont="1" applyFill="1" applyBorder="1" applyAlignment="1">
      <alignment vertical="center"/>
    </xf>
    <xf numFmtId="0" fontId="27" fillId="0" borderId="84" xfId="0" applyFont="1" applyBorder="1" applyAlignment="1">
      <alignment horizontal="center" vertical="center" wrapText="1"/>
    </xf>
    <xf numFmtId="0" fontId="34" fillId="26" borderId="84" xfId="0" applyFont="1" applyFill="1" applyBorder="1" applyAlignment="1">
      <alignment horizontal="right" vertical="center"/>
    </xf>
    <xf numFmtId="0" fontId="34" fillId="26" borderId="84" xfId="0" applyFont="1" applyFill="1" applyBorder="1" applyAlignment="1">
      <alignment vertical="center"/>
    </xf>
    <xf numFmtId="0" fontId="174" fillId="0" borderId="84" xfId="0" applyFont="1" applyBorder="1" applyAlignment="1">
      <alignment horizontal="center" vertical="center" wrapText="1"/>
    </xf>
    <xf numFmtId="0" fontId="174" fillId="0" borderId="84" xfId="0" applyFont="1" applyBorder="1" applyAlignment="1">
      <alignment horizontal="center" vertical="center"/>
    </xf>
    <xf numFmtId="0" fontId="35" fillId="26" borderId="84" xfId="0" applyFont="1" applyFill="1" applyBorder="1" applyAlignment="1">
      <alignment horizontal="center" vertical="center"/>
    </xf>
    <xf numFmtId="0" fontId="174" fillId="0" borderId="81" xfId="0" applyFont="1" applyBorder="1" applyAlignment="1">
      <alignment horizontal="center" vertical="center"/>
    </xf>
    <xf numFmtId="0" fontId="147" fillId="19" borderId="61" xfId="0" applyFont="1" applyFill="1" applyBorder="1" applyAlignment="1">
      <alignment horizontal="center" vertical="center" wrapText="1"/>
    </xf>
    <xf numFmtId="0" fontId="147" fillId="19" borderId="81" xfId="0" applyFont="1" applyFill="1" applyBorder="1" applyAlignment="1">
      <alignment horizontal="center" vertical="center" wrapText="1"/>
    </xf>
    <xf numFmtId="9" fontId="34" fillId="19" borderId="72" xfId="0" applyNumberFormat="1" applyFont="1" applyFill="1" applyBorder="1" applyAlignment="1">
      <alignment horizontal="center" vertical="center" wrapText="1"/>
    </xf>
    <xf numFmtId="0" fontId="34" fillId="20" borderId="83" xfId="0" applyFont="1" applyFill="1" applyBorder="1" applyAlignment="1">
      <alignment horizontal="center" vertical="center"/>
    </xf>
    <xf numFmtId="1" fontId="16" fillId="0" borderId="58" xfId="0" applyNumberFormat="1" applyFont="1" applyBorder="1" applyAlignment="1">
      <alignment horizontal="center" vertical="center"/>
    </xf>
    <xf numFmtId="0" fontId="27" fillId="0" borderId="108" xfId="0" applyFont="1" applyBorder="1" applyAlignment="1">
      <alignment horizontal="center" vertical="center" wrapText="1"/>
    </xf>
    <xf numFmtId="0" fontId="34" fillId="26" borderId="108" xfId="0" applyFont="1" applyFill="1" applyBorder="1" applyAlignment="1">
      <alignment horizontal="right" vertical="center"/>
    </xf>
    <xf numFmtId="0" fontId="34" fillId="26" borderId="108" xfId="0" applyFont="1" applyFill="1" applyBorder="1" applyAlignment="1">
      <alignment vertical="center"/>
    </xf>
    <xf numFmtId="0" fontId="174" fillId="0" borderId="108" xfId="0" applyFont="1" applyBorder="1" applyAlignment="1">
      <alignment horizontal="center" vertical="center" wrapText="1"/>
    </xf>
    <xf numFmtId="0" fontId="174" fillId="0" borderId="108" xfId="0" applyFont="1" applyBorder="1" applyAlignment="1">
      <alignment horizontal="center" vertical="center"/>
    </xf>
    <xf numFmtId="0" fontId="35" fillId="26" borderId="108" xfId="0" applyFont="1" applyFill="1" applyBorder="1" applyAlignment="1">
      <alignment horizontal="center" vertical="center"/>
    </xf>
    <xf numFmtId="0" fontId="174" fillId="0" borderId="113" xfId="0" applyFont="1" applyBorder="1" applyAlignment="1">
      <alignment horizontal="center" vertical="center"/>
    </xf>
    <xf numFmtId="0" fontId="147" fillId="19" borderId="22" xfId="0" applyFont="1" applyFill="1" applyBorder="1" applyAlignment="1">
      <alignment horizontal="center" vertical="center" wrapText="1"/>
    </xf>
    <xf numFmtId="0" fontId="147" fillId="19" borderId="51" xfId="0" applyFont="1" applyFill="1" applyBorder="1" applyAlignment="1">
      <alignment horizontal="center" vertical="center" wrapText="1"/>
    </xf>
    <xf numFmtId="9" fontId="34" fillId="19" borderId="71" xfId="0" applyNumberFormat="1" applyFont="1" applyFill="1" applyBorder="1" applyAlignment="1">
      <alignment horizontal="center" vertical="center" wrapText="1"/>
    </xf>
    <xf numFmtId="0" fontId="34" fillId="20" borderId="51" xfId="0" applyFont="1" applyFill="1" applyBorder="1" applyAlignment="1">
      <alignment horizontal="center" vertical="center"/>
    </xf>
    <xf numFmtId="0" fontId="27" fillId="0" borderId="25" xfId="0" applyFont="1" applyBorder="1" applyAlignment="1">
      <alignment horizontal="center" vertical="center" wrapText="1"/>
    </xf>
    <xf numFmtId="0" fontId="34" fillId="26" borderId="25" xfId="0" applyFont="1" applyFill="1" applyBorder="1" applyAlignment="1">
      <alignment horizontal="right" vertical="center"/>
    </xf>
    <xf numFmtId="0" fontId="34" fillId="26" borderId="25" xfId="0" applyFont="1" applyFill="1" applyBorder="1" applyAlignment="1">
      <alignment vertical="center"/>
    </xf>
    <xf numFmtId="0" fontId="174" fillId="0" borderId="25" xfId="0" applyFont="1" applyBorder="1" applyAlignment="1">
      <alignment horizontal="center" vertical="center" wrapText="1"/>
    </xf>
    <xf numFmtId="0" fontId="174" fillId="0" borderId="25" xfId="0" applyFont="1" applyBorder="1" applyAlignment="1">
      <alignment horizontal="center" vertical="center"/>
    </xf>
    <xf numFmtId="0" fontId="35" fillId="26" borderId="25" xfId="0" applyFont="1" applyFill="1" applyBorder="1" applyAlignment="1">
      <alignment horizontal="center" vertical="center"/>
    </xf>
    <xf numFmtId="0" fontId="174" fillId="0" borderId="54" xfId="0" applyFont="1" applyBorder="1" applyAlignment="1">
      <alignment horizontal="center" vertical="center"/>
    </xf>
    <xf numFmtId="0" fontId="147" fillId="19" borderId="53" xfId="0" applyFont="1" applyFill="1" applyBorder="1" applyAlignment="1">
      <alignment horizontal="center" vertical="center" wrapText="1"/>
    </xf>
    <xf numFmtId="0" fontId="147" fillId="19" borderId="19" xfId="0" applyFont="1" applyFill="1" applyBorder="1" applyAlignment="1">
      <alignment horizontal="center" vertical="center" wrapText="1"/>
    </xf>
    <xf numFmtId="9" fontId="34" fillId="19" borderId="40" xfId="0" applyNumberFormat="1" applyFont="1" applyFill="1" applyBorder="1" applyAlignment="1">
      <alignment horizontal="center" vertical="center" wrapText="1"/>
    </xf>
    <xf numFmtId="0" fontId="27" fillId="0" borderId="85" xfId="0" applyFont="1" applyBorder="1" applyAlignment="1">
      <alignment horizontal="center" vertical="center" wrapText="1"/>
    </xf>
    <xf numFmtId="0" fontId="34" fillId="26" borderId="85" xfId="0" applyFont="1" applyFill="1" applyBorder="1" applyAlignment="1">
      <alignment horizontal="right" vertical="center"/>
    </xf>
    <xf numFmtId="0" fontId="34" fillId="26" borderId="85" xfId="0" applyFont="1" applyFill="1" applyBorder="1" applyAlignment="1">
      <alignment vertical="center"/>
    </xf>
    <xf numFmtId="0" fontId="174" fillId="0" borderId="85" xfId="0" applyFont="1" applyBorder="1" applyAlignment="1">
      <alignment horizontal="center" vertical="center" wrapText="1"/>
    </xf>
    <xf numFmtId="0" fontId="174" fillId="0" borderId="85" xfId="0" applyFont="1" applyBorder="1" applyAlignment="1">
      <alignment horizontal="center" vertical="center"/>
    </xf>
    <xf numFmtId="0" fontId="35" fillId="26" borderId="85" xfId="0" applyFont="1" applyFill="1" applyBorder="1" applyAlignment="1">
      <alignment horizontal="center" vertical="center"/>
    </xf>
    <xf numFmtId="0" fontId="174" fillId="0" borderId="91" xfId="0" applyFont="1" applyBorder="1" applyAlignment="1">
      <alignment horizontal="center" vertical="center"/>
    </xf>
    <xf numFmtId="0" fontId="149" fillId="15" borderId="53" xfId="0" applyFont="1" applyFill="1" applyBorder="1" applyAlignment="1">
      <alignment horizontal="center" vertical="center"/>
    </xf>
    <xf numFmtId="0" fontId="33" fillId="15" borderId="38" xfId="0" applyFont="1" applyFill="1" applyBorder="1" applyAlignment="1">
      <alignment horizontal="center" vertical="center"/>
    </xf>
    <xf numFmtId="0" fontId="149" fillId="15" borderId="38" xfId="0" applyFont="1" applyFill="1" applyBorder="1" applyAlignment="1">
      <alignment horizontal="center" vertical="center"/>
    </xf>
    <xf numFmtId="0" fontId="14" fillId="19" borderId="41" xfId="0" applyFont="1" applyFill="1" applyBorder="1" applyAlignment="1">
      <alignment horizontal="left" vertical="center" wrapText="1"/>
    </xf>
    <xf numFmtId="0" fontId="147" fillId="19" borderId="0" xfId="0" applyFont="1" applyFill="1" applyAlignment="1">
      <alignment vertical="center" wrapText="1"/>
    </xf>
    <xf numFmtId="0" fontId="35" fillId="43" borderId="17" xfId="0" applyFont="1" applyFill="1" applyBorder="1" applyAlignment="1">
      <alignment horizontal="center" vertical="center"/>
    </xf>
    <xf numFmtId="0" fontId="35" fillId="43" borderId="34" xfId="0" applyFont="1" applyFill="1" applyBorder="1" applyAlignment="1">
      <alignment horizontal="center" vertical="center"/>
    </xf>
    <xf numFmtId="0" fontId="31" fillId="78" borderId="20" xfId="0" applyFont="1" applyFill="1" applyBorder="1" applyAlignment="1">
      <alignment horizontal="center" vertical="center" wrapText="1"/>
    </xf>
    <xf numFmtId="0" fontId="149" fillId="19" borderId="20" xfId="0" applyFont="1" applyFill="1" applyBorder="1" applyAlignment="1">
      <alignment horizontal="center" vertical="center"/>
    </xf>
    <xf numFmtId="0" fontId="33" fillId="15" borderId="26" xfId="0" applyFont="1" applyFill="1" applyBorder="1" applyAlignment="1">
      <alignment horizontal="center" vertical="center"/>
    </xf>
    <xf numFmtId="0" fontId="33" fillId="15" borderId="66" xfId="0" applyFont="1" applyFill="1" applyBorder="1" applyAlignment="1">
      <alignment horizontal="center" vertical="center"/>
    </xf>
    <xf numFmtId="0" fontId="33" fillId="15" borderId="30" xfId="0" applyFont="1" applyFill="1" applyBorder="1" applyAlignment="1">
      <alignment horizontal="center" vertical="center"/>
    </xf>
    <xf numFmtId="0" fontId="27" fillId="15" borderId="26" xfId="0" applyFont="1" applyFill="1" applyBorder="1" applyAlignment="1">
      <alignment vertical="center" wrapText="1"/>
    </xf>
    <xf numFmtId="0" fontId="34" fillId="15" borderId="26" xfId="0" applyFont="1" applyFill="1" applyBorder="1" applyAlignment="1">
      <alignment horizontal="right" vertical="center"/>
    </xf>
    <xf numFmtId="0" fontId="34" fillId="15" borderId="26" xfId="0" applyFont="1" applyFill="1" applyBorder="1" applyAlignment="1">
      <alignment vertical="center"/>
    </xf>
    <xf numFmtId="0" fontId="173" fillId="15" borderId="26" xfId="0" applyFont="1" applyFill="1" applyBorder="1" applyAlignment="1">
      <alignment horizontal="center"/>
    </xf>
    <xf numFmtId="0" fontId="33" fillId="15" borderId="26" xfId="0" applyFont="1" applyFill="1" applyBorder="1" applyAlignment="1">
      <alignment horizontal="right" vertical="center"/>
    </xf>
    <xf numFmtId="0" fontId="33" fillId="15" borderId="26" xfId="0" applyFont="1" applyFill="1" applyBorder="1" applyAlignment="1">
      <alignment vertical="center"/>
    </xf>
    <xf numFmtId="0" fontId="52" fillId="15" borderId="26" xfId="0" applyFont="1" applyFill="1" applyBorder="1" applyAlignment="1">
      <alignment horizontal="left" vertical="center"/>
    </xf>
    <xf numFmtId="0" fontId="173" fillId="15" borderId="66" xfId="0" applyFont="1" applyFill="1" applyBorder="1" applyAlignment="1">
      <alignment horizontal="center"/>
    </xf>
    <xf numFmtId="0" fontId="173" fillId="15" borderId="14" xfId="0" applyFont="1" applyFill="1" applyBorder="1" applyAlignment="1">
      <alignment horizontal="center"/>
    </xf>
    <xf numFmtId="0" fontId="35" fillId="15" borderId="57" xfId="0" applyFont="1" applyFill="1" applyBorder="1"/>
    <xf numFmtId="0" fontId="35" fillId="15" borderId="66" xfId="0" applyFont="1" applyFill="1" applyBorder="1"/>
    <xf numFmtId="0" fontId="147" fillId="15" borderId="66" xfId="0" applyFont="1" applyFill="1" applyBorder="1"/>
    <xf numFmtId="0" fontId="35" fillId="15" borderId="36" xfId="0" applyFont="1" applyFill="1" applyBorder="1"/>
    <xf numFmtId="0" fontId="35" fillId="15" borderId="31" xfId="0" applyFont="1" applyFill="1" applyBorder="1" applyAlignment="1">
      <alignment vertical="center"/>
    </xf>
    <xf numFmtId="0" fontId="26" fillId="21" borderId="19" xfId="0" applyFont="1" applyFill="1" applyBorder="1" applyAlignment="1">
      <alignment horizontal="left" vertical="center"/>
    </xf>
    <xf numFmtId="0" fontId="33" fillId="21" borderId="38" xfId="0" applyFont="1" applyFill="1" applyBorder="1" applyAlignment="1">
      <alignment horizontal="center"/>
    </xf>
    <xf numFmtId="0" fontId="33" fillId="21" borderId="53" xfId="0" applyFont="1" applyFill="1" applyBorder="1" applyAlignment="1">
      <alignment horizontal="center"/>
    </xf>
    <xf numFmtId="0" fontId="26" fillId="21" borderId="39" xfId="0" applyFont="1" applyFill="1" applyBorder="1" applyAlignment="1">
      <alignment horizontal="right" vertical="center"/>
    </xf>
    <xf numFmtId="0" fontId="26" fillId="21" borderId="39" xfId="0" applyFont="1" applyFill="1" applyBorder="1" applyAlignment="1">
      <alignment vertical="center"/>
    </xf>
    <xf numFmtId="0" fontId="26" fillId="21" borderId="17" xfId="0" applyFont="1" applyFill="1" applyBorder="1" applyAlignment="1">
      <alignment horizontal="left" vertical="center"/>
    </xf>
    <xf numFmtId="0" fontId="33" fillId="21" borderId="21" xfId="0" applyFont="1" applyFill="1" applyBorder="1" applyAlignment="1">
      <alignment horizontal="center"/>
    </xf>
    <xf numFmtId="0" fontId="33" fillId="21" borderId="39" xfId="0" applyFont="1" applyFill="1" applyBorder="1" applyAlignment="1">
      <alignment horizontal="right"/>
    </xf>
    <xf numFmtId="0" fontId="33" fillId="21" borderId="39" xfId="0" applyFont="1" applyFill="1" applyBorder="1"/>
    <xf numFmtId="0" fontId="26" fillId="21" borderId="43" xfId="0" applyFont="1" applyFill="1" applyBorder="1" applyAlignment="1">
      <alignment horizontal="right" vertical="center"/>
    </xf>
    <xf numFmtId="0" fontId="26" fillId="21" borderId="43" xfId="0" applyFont="1" applyFill="1" applyBorder="1" applyAlignment="1">
      <alignment vertical="center"/>
    </xf>
    <xf numFmtId="0" fontId="33" fillId="21" borderId="43" xfId="0" applyFont="1" applyFill="1" applyBorder="1" applyAlignment="1">
      <alignment horizontal="right"/>
    </xf>
    <xf numFmtId="0" fontId="33" fillId="21" borderId="43" xfId="0" applyFont="1" applyFill="1" applyBorder="1"/>
    <xf numFmtId="0" fontId="27" fillId="0" borderId="0" xfId="0" applyFont="1" applyAlignment="1">
      <alignment vertical="center" wrapText="1"/>
    </xf>
    <xf numFmtId="0" fontId="16" fillId="7" borderId="9" xfId="0" applyFont="1" applyFill="1" applyBorder="1"/>
    <xf numFmtId="0" fontId="16" fillId="0" borderId="9" xfId="0" applyFont="1" applyBorder="1"/>
    <xf numFmtId="0" fontId="124" fillId="6" borderId="17" xfId="0" applyFont="1" applyFill="1" applyBorder="1" applyAlignment="1">
      <alignment horizontal="left" vertical="center" wrapText="1"/>
    </xf>
    <xf numFmtId="0" fontId="124" fillId="6" borderId="17" xfId="0" applyFont="1" applyFill="1" applyBorder="1" applyAlignment="1">
      <alignment vertical="center" wrapText="1"/>
    </xf>
    <xf numFmtId="0" fontId="189" fillId="0" borderId="0" xfId="0" applyFont="1" applyAlignment="1">
      <alignment horizontal="center" vertical="center"/>
    </xf>
    <xf numFmtId="0" fontId="98" fillId="0" borderId="0" xfId="0" applyFont="1" applyAlignment="1">
      <alignment horizontal="center" vertical="center"/>
    </xf>
    <xf numFmtId="0" fontId="116" fillId="0" borderId="0" xfId="0" applyFont="1" applyAlignment="1">
      <alignment horizontal="center" vertical="center"/>
    </xf>
    <xf numFmtId="0" fontId="190" fillId="104" borderId="4" xfId="0" applyFont="1" applyFill="1" applyBorder="1" applyAlignment="1">
      <alignment horizontal="left" vertical="center" wrapText="1"/>
    </xf>
    <xf numFmtId="0" fontId="190" fillId="104" borderId="5" xfId="0" applyFont="1" applyFill="1" applyBorder="1" applyAlignment="1">
      <alignment horizontal="center" vertical="center" wrapText="1"/>
    </xf>
    <xf numFmtId="0" fontId="191" fillId="104" borderId="4" xfId="0" applyFont="1" applyFill="1" applyBorder="1" applyAlignment="1">
      <alignment horizontal="center" vertical="center" wrapText="1"/>
    </xf>
    <xf numFmtId="0" fontId="190" fillId="104" borderId="7" xfId="0" applyFont="1" applyFill="1" applyBorder="1" applyAlignment="1">
      <alignment horizontal="center" vertical="center"/>
    </xf>
    <xf numFmtId="0" fontId="190" fillId="104" borderId="12" xfId="0" applyFont="1" applyFill="1" applyBorder="1" applyAlignment="1">
      <alignment horizontal="center" vertical="center"/>
    </xf>
    <xf numFmtId="0" fontId="191" fillId="104" borderId="7" xfId="0" applyFont="1" applyFill="1" applyBorder="1" applyAlignment="1">
      <alignment horizontal="center" vertical="center" wrapText="1"/>
    </xf>
    <xf numFmtId="0" fontId="191" fillId="104" borderId="7" xfId="0" applyFont="1" applyFill="1" applyBorder="1" applyAlignment="1">
      <alignment horizontal="center" vertical="center"/>
    </xf>
    <xf numFmtId="0" fontId="191" fillId="105" borderId="4" xfId="0" applyFont="1" applyFill="1" applyBorder="1" applyAlignment="1">
      <alignment horizontal="center" vertical="top"/>
    </xf>
    <xf numFmtId="0" fontId="190" fillId="105" borderId="11" xfId="0" applyFont="1" applyFill="1" applyBorder="1" applyAlignment="1">
      <alignment horizontal="center" vertical="top" wrapText="1"/>
    </xf>
    <xf numFmtId="0" fontId="190" fillId="105" borderId="6" xfId="0" applyFont="1" applyFill="1" applyBorder="1" applyAlignment="1">
      <alignment horizontal="center" vertical="top" wrapText="1"/>
    </xf>
    <xf numFmtId="0" fontId="191" fillId="105" borderId="6" xfId="0" applyFont="1" applyFill="1" applyBorder="1" applyAlignment="1">
      <alignment wrapText="1"/>
    </xf>
    <xf numFmtId="0" fontId="191" fillId="105" borderId="2" xfId="0" applyFont="1" applyFill="1" applyBorder="1" applyAlignment="1">
      <alignment wrapText="1"/>
    </xf>
    <xf numFmtId="0" fontId="191" fillId="104" borderId="7" xfId="0" applyFont="1" applyFill="1" applyBorder="1" applyAlignment="1">
      <alignment horizontal="right" vertical="center"/>
    </xf>
    <xf numFmtId="0" fontId="190" fillId="104" borderId="13" xfId="0" applyFont="1" applyFill="1" applyBorder="1" applyAlignment="1">
      <alignment horizontal="center" vertical="center"/>
    </xf>
    <xf numFmtId="0" fontId="191" fillId="104" borderId="7" xfId="0" applyFont="1" applyFill="1" applyBorder="1" applyAlignment="1">
      <alignment horizontal="left" vertical="center" wrapText="1"/>
    </xf>
    <xf numFmtId="0" fontId="116" fillId="106" borderId="11" xfId="0" applyFont="1" applyFill="1" applyBorder="1" applyAlignment="1">
      <alignment horizontal="center" vertical="center" wrapText="1"/>
    </xf>
    <xf numFmtId="0" fontId="196" fillId="107" borderId="128" xfId="4" applyFont="1" applyFill="1" applyBorder="1" applyAlignment="1">
      <alignment horizontal="left" vertical="center" wrapText="1"/>
    </xf>
    <xf numFmtId="0" fontId="196" fillId="107" borderId="129" xfId="4" applyFont="1" applyFill="1" applyBorder="1" applyAlignment="1">
      <alignment horizontal="left" vertical="center" wrapText="1"/>
    </xf>
    <xf numFmtId="0" fontId="190" fillId="108" borderId="4" xfId="0" applyFont="1" applyFill="1" applyBorder="1" applyAlignment="1">
      <alignment horizontal="center" vertical="center"/>
    </xf>
    <xf numFmtId="0" fontId="0" fillId="108" borderId="5" xfId="0" applyFill="1" applyBorder="1" applyAlignment="1">
      <alignment horizontal="center" vertical="center"/>
    </xf>
    <xf numFmtId="0" fontId="194" fillId="106" borderId="14" xfId="0" applyFont="1" applyFill="1" applyBorder="1" applyAlignment="1">
      <alignment horizontal="center" vertical="center" wrapText="1"/>
    </xf>
    <xf numFmtId="0" fontId="200" fillId="107" borderId="36" xfId="4" applyFont="1" applyFill="1" applyBorder="1" applyAlignment="1">
      <alignment horizontal="left" vertical="center" wrapText="1"/>
    </xf>
    <xf numFmtId="0" fontId="190" fillId="108" borderId="8" xfId="0" applyFont="1" applyFill="1" applyBorder="1" applyAlignment="1">
      <alignment horizontal="center" vertical="center"/>
    </xf>
    <xf numFmtId="0" fontId="0" fillId="108" borderId="13" xfId="0" applyFill="1" applyBorder="1" applyAlignment="1">
      <alignment horizontal="center" vertical="center"/>
    </xf>
    <xf numFmtId="0" fontId="193" fillId="106" borderId="0" xfId="0" applyFont="1" applyFill="1" applyAlignment="1">
      <alignment horizontal="center" vertical="center"/>
    </xf>
    <xf numFmtId="0" fontId="192" fillId="106" borderId="15" xfId="0" applyFont="1" applyFill="1" applyBorder="1" applyAlignment="1">
      <alignment horizontal="left" vertical="center"/>
    </xf>
    <xf numFmtId="0" fontId="202" fillId="107" borderId="28" xfId="0" applyFont="1" applyFill="1" applyBorder="1" applyAlignment="1">
      <alignment horizontal="left" vertical="center"/>
    </xf>
    <xf numFmtId="0" fontId="202" fillId="107" borderId="35" xfId="0" applyFont="1" applyFill="1" applyBorder="1" applyAlignment="1">
      <alignment horizontal="left" vertical="center"/>
    </xf>
    <xf numFmtId="0" fontId="0" fillId="108" borderId="131" xfId="0" applyFill="1" applyBorder="1" applyAlignment="1">
      <alignment horizontal="center" vertical="center" wrapText="1"/>
    </xf>
    <xf numFmtId="0" fontId="0" fillId="108" borderId="132" xfId="0" applyFill="1" applyBorder="1" applyAlignment="1">
      <alignment horizontal="center" vertical="center" wrapText="1"/>
    </xf>
    <xf numFmtId="0" fontId="205" fillId="108" borderId="132" xfId="4" applyFont="1" applyFill="1" applyBorder="1" applyAlignment="1">
      <alignment horizontal="left" vertical="center"/>
    </xf>
    <xf numFmtId="0" fontId="193" fillId="106" borderId="0" xfId="0" applyFont="1" applyFill="1" applyAlignment="1">
      <alignment vertical="center" wrapText="1"/>
    </xf>
    <xf numFmtId="0" fontId="193" fillId="106" borderId="0" xfId="0" applyFont="1" applyFill="1" applyAlignment="1">
      <alignment horizontal="center" vertical="center" wrapText="1"/>
    </xf>
    <xf numFmtId="0" fontId="193" fillId="106" borderId="15" xfId="0" applyFont="1" applyFill="1" applyBorder="1" applyAlignment="1">
      <alignment horizontal="left" vertical="center" wrapText="1"/>
    </xf>
    <xf numFmtId="0" fontId="202" fillId="107" borderId="28" xfId="0" applyFont="1" applyFill="1" applyBorder="1" applyAlignment="1">
      <alignment horizontal="left" vertical="center" wrapText="1"/>
    </xf>
    <xf numFmtId="0" fontId="202" fillId="107" borderId="35" xfId="0" applyFont="1" applyFill="1" applyBorder="1" applyAlignment="1">
      <alignment horizontal="left" vertical="center" wrapText="1"/>
    </xf>
    <xf numFmtId="0" fontId="207" fillId="108" borderId="135" xfId="0" applyFont="1" applyFill="1" applyBorder="1" applyAlignment="1">
      <alignment horizontal="center" vertical="center" wrapText="1"/>
    </xf>
    <xf numFmtId="0" fontId="208" fillId="108" borderId="135" xfId="4" applyFont="1" applyFill="1" applyBorder="1" applyAlignment="1">
      <alignment vertical="center"/>
    </xf>
    <xf numFmtId="0" fontId="116" fillId="106" borderId="3" xfId="0" applyFont="1" applyFill="1" applyBorder="1" applyAlignment="1">
      <alignment horizontal="center" vertical="center" wrapText="1"/>
    </xf>
    <xf numFmtId="0" fontId="196" fillId="107" borderId="86" xfId="4" applyFont="1" applyFill="1" applyBorder="1" applyAlignment="1">
      <alignment horizontal="left" vertical="center" wrapText="1"/>
    </xf>
    <xf numFmtId="0" fontId="196" fillId="107" borderId="126" xfId="4" applyFont="1" applyFill="1" applyBorder="1" applyAlignment="1">
      <alignment horizontal="left" vertical="center" wrapText="1"/>
    </xf>
    <xf numFmtId="0" fontId="0" fillId="108" borderId="2" xfId="0" applyFill="1" applyBorder="1" applyAlignment="1">
      <alignment horizontal="center" vertical="center" wrapText="1"/>
    </xf>
    <xf numFmtId="0" fontId="193" fillId="106" borderId="0" xfId="0" applyFont="1" applyFill="1"/>
    <xf numFmtId="0" fontId="193" fillId="106" borderId="0" xfId="0" applyFont="1" applyFill="1" applyAlignment="1">
      <alignment horizontal="center"/>
    </xf>
    <xf numFmtId="0" fontId="210" fillId="106" borderId="15" xfId="4" applyFont="1" applyFill="1" applyBorder="1" applyAlignment="1">
      <alignment horizontal="left" vertical="center"/>
    </xf>
    <xf numFmtId="0" fontId="211" fillId="107" borderId="28" xfId="4" applyFont="1" applyFill="1" applyBorder="1" applyAlignment="1">
      <alignment horizontal="left" vertical="center"/>
    </xf>
    <xf numFmtId="0" fontId="211" fillId="107" borderId="56" xfId="4" applyFont="1" applyFill="1" applyBorder="1" applyAlignment="1">
      <alignment horizontal="left" vertical="center"/>
    </xf>
    <xf numFmtId="0" fontId="193" fillId="106" borderId="15" xfId="0" applyFont="1" applyFill="1" applyBorder="1" applyAlignment="1">
      <alignment horizontal="left"/>
    </xf>
    <xf numFmtId="0" fontId="202" fillId="107" borderId="28" xfId="0" applyFont="1" applyFill="1" applyBorder="1" applyAlignment="1">
      <alignment horizontal="left"/>
    </xf>
    <xf numFmtId="0" fontId="202" fillId="107" borderId="35" xfId="0" applyFont="1" applyFill="1" applyBorder="1" applyAlignment="1">
      <alignment horizontal="left"/>
    </xf>
    <xf numFmtId="0" fontId="0" fillId="108" borderId="138" xfId="0" applyFill="1" applyBorder="1" applyAlignment="1">
      <alignment horizontal="center" vertical="center" wrapText="1"/>
    </xf>
    <xf numFmtId="0" fontId="0" fillId="108" borderId="139" xfId="0" applyFill="1" applyBorder="1" applyAlignment="1">
      <alignment horizontal="center" vertical="center" wrapText="1"/>
    </xf>
    <xf numFmtId="0" fontId="0" fillId="108" borderId="140" xfId="0" applyFill="1" applyBorder="1" applyAlignment="1">
      <alignment horizontal="center" vertical="center" wrapText="1"/>
    </xf>
    <xf numFmtId="0" fontId="0" fillId="108" borderId="141" xfId="0" applyFill="1" applyBorder="1" applyAlignment="1">
      <alignment horizontal="center" vertical="center" wrapText="1"/>
    </xf>
    <xf numFmtId="0" fontId="0" fillId="108" borderId="8" xfId="0" applyFill="1" applyBorder="1" applyAlignment="1">
      <alignment horizontal="center" vertical="center" wrapText="1"/>
    </xf>
    <xf numFmtId="0" fontId="193" fillId="106" borderId="0" xfId="0" applyFont="1" applyFill="1" applyAlignment="1">
      <alignment horizontal="left" vertical="center" wrapText="1"/>
    </xf>
    <xf numFmtId="0" fontId="0" fillId="108" borderId="4" xfId="0" applyFill="1" applyBorder="1" applyAlignment="1">
      <alignment horizontal="center" vertical="center" wrapText="1"/>
    </xf>
    <xf numFmtId="0" fontId="210" fillId="106" borderId="0" xfId="4" applyFont="1" applyFill="1" applyBorder="1" applyAlignment="1">
      <alignment horizontal="center" vertical="center"/>
    </xf>
    <xf numFmtId="0" fontId="211" fillId="107" borderId="35" xfId="4" applyFont="1" applyFill="1" applyBorder="1" applyAlignment="1">
      <alignment horizontal="left" vertical="center"/>
    </xf>
    <xf numFmtId="0" fontId="0" fillId="108" borderId="147" xfId="4" applyFont="1" applyFill="1" applyBorder="1" applyAlignment="1">
      <alignment horizontal="center" vertical="center" wrapText="1"/>
    </xf>
    <xf numFmtId="0" fontId="0" fillId="108" borderId="149" xfId="0" applyFill="1" applyBorder="1" applyAlignment="1">
      <alignment horizontal="center" vertical="center" wrapText="1"/>
    </xf>
    <xf numFmtId="0" fontId="0" fillId="108" borderId="135" xfId="0" applyFill="1" applyBorder="1" applyAlignment="1">
      <alignment horizontal="center" vertical="center" wrapText="1"/>
    </xf>
    <xf numFmtId="0" fontId="0" fillId="108" borderId="151" xfId="0" applyFill="1" applyBorder="1" applyAlignment="1">
      <alignment horizontal="center" vertical="center" wrapText="1"/>
    </xf>
    <xf numFmtId="0" fontId="193" fillId="106" borderId="14" xfId="0" applyFont="1" applyFill="1" applyBorder="1"/>
    <xf numFmtId="0" fontId="193" fillId="106" borderId="14" xfId="0" applyFont="1" applyFill="1" applyBorder="1" applyAlignment="1">
      <alignment horizontal="center"/>
    </xf>
    <xf numFmtId="0" fontId="193" fillId="106" borderId="9" xfId="0" applyFont="1" applyFill="1" applyBorder="1" applyAlignment="1">
      <alignment horizontal="left"/>
    </xf>
    <xf numFmtId="0" fontId="202" fillId="107" borderId="57" xfId="0" applyFont="1" applyFill="1" applyBorder="1" applyAlignment="1">
      <alignment horizontal="left"/>
    </xf>
    <xf numFmtId="0" fontId="202" fillId="107" borderId="36" xfId="0" applyFont="1" applyFill="1" applyBorder="1" applyAlignment="1">
      <alignment horizontal="left"/>
    </xf>
    <xf numFmtId="0" fontId="0" fillId="108" borderId="13" xfId="0" applyFill="1" applyBorder="1" applyAlignment="1">
      <alignment horizontal="center" vertical="center" wrapText="1"/>
    </xf>
    <xf numFmtId="0" fontId="116" fillId="0" borderId="0" xfId="0" applyFont="1"/>
    <xf numFmtId="0" fontId="116" fillId="0" borderId="0" xfId="0" applyFont="1" applyAlignment="1">
      <alignment horizontal="center"/>
    </xf>
    <xf numFmtId="0" fontId="116" fillId="0" borderId="0" xfId="0" applyFont="1" applyAlignment="1">
      <alignment horizontal="left"/>
    </xf>
    <xf numFmtId="0" fontId="116" fillId="0" borderId="0" xfId="0" applyFont="1" applyAlignment="1">
      <alignment horizontal="left" wrapText="1"/>
    </xf>
    <xf numFmtId="0" fontId="116" fillId="0" borderId="0" xfId="0" applyFont="1" applyAlignment="1">
      <alignment horizontal="center" vertical="center" wrapText="1"/>
    </xf>
    <xf numFmtId="0" fontId="19" fillId="0" borderId="0" xfId="0" applyFont="1" applyAlignment="1">
      <alignment horizontal="left" vertical="top"/>
    </xf>
    <xf numFmtId="0" fontId="55" fillId="0" borderId="0" xfId="0" applyFont="1" applyAlignment="1">
      <alignment horizontal="left" wrapText="1"/>
    </xf>
    <xf numFmtId="0" fontId="116" fillId="0" borderId="0" xfId="0" applyFont="1" applyAlignment="1">
      <alignment horizontal="center" wrapText="1"/>
    </xf>
    <xf numFmtId="0" fontId="50" fillId="0" borderId="0" xfId="0" applyFont="1" applyAlignment="1">
      <alignment horizontal="center"/>
    </xf>
    <xf numFmtId="0" fontId="191" fillId="109" borderId="6" xfId="0" applyFont="1" applyFill="1" applyBorder="1" applyAlignment="1">
      <alignment vertical="top"/>
    </xf>
    <xf numFmtId="0" fontId="190" fillId="109" borderId="6" xfId="0" applyFont="1" applyFill="1" applyBorder="1" applyAlignment="1">
      <alignment horizontal="center" vertical="top" wrapText="1"/>
    </xf>
    <xf numFmtId="0" fontId="190" fillId="109" borderId="10" xfId="0" applyFont="1" applyFill="1" applyBorder="1" applyAlignment="1">
      <alignment horizontal="center" vertical="top" wrapText="1"/>
    </xf>
    <xf numFmtId="0" fontId="191" fillId="109" borderId="10" xfId="0" applyFont="1" applyFill="1" applyBorder="1" applyAlignment="1">
      <alignment horizontal="center" vertical="top" wrapText="1"/>
    </xf>
    <xf numFmtId="0" fontId="191" fillId="109" borderId="4" xfId="0" applyFont="1" applyFill="1" applyBorder="1" applyAlignment="1">
      <alignment horizontal="left" wrapText="1"/>
    </xf>
    <xf numFmtId="0" fontId="195" fillId="74" borderId="4" xfId="0" applyFont="1" applyFill="1" applyBorder="1" applyAlignment="1">
      <alignment horizontal="left" vertical="center"/>
    </xf>
    <xf numFmtId="0" fontId="213" fillId="74" borderId="5" xfId="0" applyFont="1" applyFill="1" applyBorder="1" applyAlignment="1">
      <alignment horizontal="left" vertical="center" wrapText="1"/>
    </xf>
    <xf numFmtId="0" fontId="213" fillId="74" borderId="5" xfId="0" applyFont="1" applyFill="1" applyBorder="1" applyAlignment="1">
      <alignment horizontal="center" vertical="center" wrapText="1"/>
    </xf>
    <xf numFmtId="0" fontId="195" fillId="74" borderId="2" xfId="0" applyFont="1" applyFill="1" applyBorder="1" applyAlignment="1">
      <alignment horizontal="left" vertical="center"/>
    </xf>
    <xf numFmtId="0" fontId="196" fillId="107" borderId="37" xfId="0" applyFont="1" applyFill="1" applyBorder="1" applyAlignment="1">
      <alignment horizontal="left" vertical="center" wrapText="1"/>
    </xf>
    <xf numFmtId="0" fontId="214" fillId="107" borderId="56" xfId="0" applyFont="1" applyFill="1" applyBorder="1" applyAlignment="1">
      <alignment horizontal="center" vertical="center"/>
    </xf>
    <xf numFmtId="0" fontId="213" fillId="74" borderId="2" xfId="0" applyFont="1" applyFill="1" applyBorder="1" applyAlignment="1">
      <alignment horizontal="center" vertical="center" wrapText="1"/>
    </xf>
    <xf numFmtId="0" fontId="196" fillId="107" borderId="86" xfId="0" applyFont="1" applyFill="1" applyBorder="1" applyAlignment="1">
      <alignment horizontal="left" vertical="center" wrapText="1"/>
    </xf>
    <xf numFmtId="0" fontId="214" fillId="107" borderId="126" xfId="0" applyFont="1" applyFill="1" applyBorder="1" applyAlignment="1">
      <alignment horizontal="center" vertical="center"/>
    </xf>
    <xf numFmtId="0" fontId="190" fillId="110" borderId="4" xfId="0" applyFont="1" applyFill="1" applyBorder="1" applyAlignment="1">
      <alignment horizontal="left" vertical="center" wrapText="1"/>
    </xf>
    <xf numFmtId="0" fontId="190" fillId="110" borderId="4" xfId="0" applyFont="1" applyFill="1" applyBorder="1" applyAlignment="1">
      <alignment horizontal="center" vertical="center" wrapText="1"/>
    </xf>
    <xf numFmtId="0" fontId="191" fillId="110" borderId="4" xfId="0" applyFont="1" applyFill="1" applyBorder="1" applyAlignment="1">
      <alignment horizontal="left" vertical="top" wrapText="1"/>
    </xf>
    <xf numFmtId="0" fontId="191" fillId="110" borderId="8" xfId="0" applyFont="1" applyFill="1" applyBorder="1" applyAlignment="1">
      <alignment horizontal="left" vertical="center"/>
    </xf>
    <xf numFmtId="0" fontId="190" fillId="110" borderId="8" xfId="0" applyFont="1" applyFill="1" applyBorder="1" applyAlignment="1">
      <alignment horizontal="center" vertical="center"/>
    </xf>
    <xf numFmtId="0" fontId="191" fillId="110" borderId="8" xfId="0" applyFont="1" applyFill="1" applyBorder="1" applyAlignment="1">
      <alignment horizontal="left" wrapText="1"/>
    </xf>
    <xf numFmtId="0" fontId="190" fillId="111" borderId="4" xfId="0" applyFont="1" applyFill="1" applyBorder="1" applyAlignment="1">
      <alignment horizontal="center" vertical="center"/>
    </xf>
    <xf numFmtId="0" fontId="192" fillId="111" borderId="4" xfId="0" applyFont="1" applyFill="1" applyBorder="1" applyAlignment="1">
      <alignment horizontal="center" vertical="center"/>
    </xf>
    <xf numFmtId="0" fontId="197" fillId="111" borderId="37" xfId="0" applyFont="1" applyFill="1" applyBorder="1" applyAlignment="1">
      <alignment horizontal="left" vertical="top"/>
    </xf>
    <xf numFmtId="0" fontId="197" fillId="111" borderId="56" xfId="0" applyFont="1" applyFill="1" applyBorder="1" applyAlignment="1">
      <alignment horizontal="left"/>
    </xf>
    <xf numFmtId="0" fontId="190" fillId="111" borderId="8" xfId="0" applyFont="1" applyFill="1" applyBorder="1" applyAlignment="1">
      <alignment horizontal="center" vertical="center"/>
    </xf>
    <xf numFmtId="0" fontId="192" fillId="111" borderId="8" xfId="0" applyFont="1" applyFill="1" applyBorder="1" applyAlignment="1">
      <alignment horizontal="center" vertical="center"/>
    </xf>
    <xf numFmtId="0" fontId="197" fillId="111" borderId="57" xfId="0" applyFont="1" applyFill="1" applyBorder="1" applyAlignment="1">
      <alignment horizontal="left" vertical="top"/>
    </xf>
    <xf numFmtId="0" fontId="197" fillId="111" borderId="36" xfId="0" applyFont="1" applyFill="1" applyBorder="1" applyAlignment="1">
      <alignment horizontal="left"/>
    </xf>
    <xf numFmtId="0" fontId="192" fillId="111" borderId="7" xfId="0" applyFont="1" applyFill="1" applyBorder="1" applyAlignment="1">
      <alignment horizontal="center" vertical="center" wrapText="1"/>
    </xf>
    <xf numFmtId="0" fontId="203" fillId="111" borderId="128" xfId="4" applyFont="1" applyFill="1" applyBorder="1" applyAlignment="1">
      <alignment horizontal="left" vertical="center" wrapText="1"/>
    </xf>
    <xf numFmtId="0" fontId="204" fillId="111" borderId="129" xfId="4" applyFont="1" applyFill="1" applyBorder="1" applyAlignment="1">
      <alignment horizontal="left" vertical="center" wrapText="1"/>
    </xf>
    <xf numFmtId="0" fontId="196" fillId="111" borderId="133" xfId="4" applyFont="1" applyFill="1" applyBorder="1" applyAlignment="1">
      <alignment horizontal="left" vertical="center" wrapText="1"/>
    </xf>
    <xf numFmtId="0" fontId="196" fillId="111" borderId="134" xfId="4" applyFont="1" applyFill="1" applyBorder="1" applyAlignment="1">
      <alignment horizontal="left" vertical="center" wrapText="1"/>
    </xf>
    <xf numFmtId="0" fontId="205" fillId="111" borderId="135" xfId="4" applyFont="1" applyFill="1" applyBorder="1" applyAlignment="1">
      <alignment vertical="center"/>
    </xf>
    <xf numFmtId="0" fontId="206" fillId="111" borderId="136" xfId="4" applyFont="1" applyFill="1" applyBorder="1" applyAlignment="1">
      <alignment horizontal="left" vertical="center"/>
    </xf>
    <xf numFmtId="0" fontId="196" fillId="111" borderId="137" xfId="4" applyFont="1" applyFill="1" applyBorder="1" applyAlignment="1">
      <alignment horizontal="left" vertical="center"/>
    </xf>
    <xf numFmtId="0" fontId="192" fillId="111" borderId="6" xfId="0" applyFont="1" applyFill="1" applyBorder="1" applyAlignment="1">
      <alignment horizontal="center" vertical="center" wrapText="1"/>
    </xf>
    <xf numFmtId="0" fontId="196" fillId="111" borderId="86" xfId="4" applyFont="1" applyFill="1" applyBorder="1" applyAlignment="1">
      <alignment horizontal="left" vertical="center" wrapText="1"/>
    </xf>
    <xf numFmtId="0" fontId="196" fillId="111" borderId="126" xfId="4" applyFont="1" applyFill="1" applyBorder="1" applyAlignment="1">
      <alignment horizontal="left" vertical="center" wrapText="1"/>
    </xf>
    <xf numFmtId="0" fontId="192" fillId="111" borderId="4" xfId="0" applyFont="1" applyFill="1" applyBorder="1" applyAlignment="1">
      <alignment horizontal="center" vertical="center" wrapText="1"/>
    </xf>
    <xf numFmtId="0" fontId="196" fillId="111" borderId="37" xfId="0" applyFont="1" applyFill="1" applyBorder="1" applyAlignment="1">
      <alignment horizontal="left" vertical="center"/>
    </xf>
    <xf numFmtId="0" fontId="196" fillId="111" borderId="56" xfId="0" applyFont="1" applyFill="1" applyBorder="1" applyAlignment="1">
      <alignment horizontal="left" vertical="center"/>
    </xf>
    <xf numFmtId="0" fontId="196" fillId="111" borderId="28" xfId="0" applyFont="1" applyFill="1" applyBorder="1" applyAlignment="1">
      <alignment horizontal="left"/>
    </xf>
    <xf numFmtId="0" fontId="196" fillId="111" borderId="35" xfId="0" applyFont="1" applyFill="1" applyBorder="1" applyAlignment="1">
      <alignment horizontal="left"/>
    </xf>
    <xf numFmtId="0" fontId="196" fillId="111" borderId="142" xfId="4" applyFont="1" applyFill="1" applyBorder="1" applyAlignment="1">
      <alignment wrapText="1"/>
    </xf>
    <xf numFmtId="0" fontId="196" fillId="111" borderId="143" xfId="4" applyFont="1" applyFill="1" applyBorder="1" applyAlignment="1">
      <alignment horizontal="left" wrapText="1"/>
    </xf>
    <xf numFmtId="0" fontId="196" fillId="111" borderId="142" xfId="4" applyFont="1" applyFill="1" applyBorder="1" applyAlignment="1">
      <alignment horizontal="left" vertical="center" wrapText="1"/>
    </xf>
    <xf numFmtId="0" fontId="200" fillId="111" borderId="143" xfId="4" applyFont="1" applyFill="1" applyBorder="1" applyAlignment="1">
      <alignment horizontal="left" wrapText="1"/>
    </xf>
    <xf numFmtId="0" fontId="192" fillId="111" borderId="8" xfId="0" applyFont="1" applyFill="1" applyBorder="1" applyAlignment="1">
      <alignment horizontal="center" vertical="center" wrapText="1"/>
    </xf>
    <xf numFmtId="0" fontId="196" fillId="111" borderId="57" xfId="4" applyFont="1" applyFill="1" applyBorder="1" applyAlignment="1">
      <alignment horizontal="left" wrapText="1"/>
    </xf>
    <xf numFmtId="0" fontId="196" fillId="111" borderId="36" xfId="4" applyFont="1" applyFill="1" applyBorder="1" applyAlignment="1">
      <alignment horizontal="left" wrapText="1"/>
    </xf>
    <xf numFmtId="0" fontId="196" fillId="111" borderId="37" xfId="4" applyFont="1" applyFill="1" applyBorder="1" applyAlignment="1">
      <alignment horizontal="left" wrapText="1"/>
    </xf>
    <xf numFmtId="0" fontId="196" fillId="111" borderId="56" xfId="4" applyFont="1" applyFill="1" applyBorder="1" applyAlignment="1">
      <alignment horizontal="left" wrapText="1"/>
    </xf>
    <xf numFmtId="0" fontId="205" fillId="111" borderId="141" xfId="4" applyFont="1" applyFill="1" applyBorder="1" applyAlignment="1">
      <alignment vertical="center" wrapText="1"/>
    </xf>
    <xf numFmtId="0" fontId="206" fillId="111" borderId="142" xfId="4" applyFont="1" applyFill="1" applyBorder="1" applyAlignment="1">
      <alignment horizontal="left"/>
    </xf>
    <xf numFmtId="0" fontId="196" fillId="111" borderId="142" xfId="4" applyFont="1" applyFill="1" applyBorder="1" applyAlignment="1">
      <alignment vertical="center" wrapText="1"/>
    </xf>
    <xf numFmtId="0" fontId="196" fillId="111" borderId="136" xfId="4" applyFont="1" applyFill="1" applyBorder="1" applyAlignment="1">
      <alignment horizontal="left" wrapText="1"/>
    </xf>
    <xf numFmtId="0" fontId="196" fillId="111" borderId="137" xfId="4" applyFont="1" applyFill="1" applyBorder="1" applyAlignment="1">
      <alignment horizontal="left" wrapText="1"/>
    </xf>
    <xf numFmtId="0" fontId="196" fillId="111" borderId="86" xfId="4" applyFont="1" applyFill="1" applyBorder="1" applyAlignment="1">
      <alignment horizontal="left" wrapText="1"/>
    </xf>
    <xf numFmtId="0" fontId="196" fillId="111" borderId="126" xfId="4" applyFont="1" applyFill="1" applyBorder="1" applyAlignment="1">
      <alignment horizontal="left" wrapText="1"/>
    </xf>
    <xf numFmtId="0" fontId="196" fillId="111" borderId="128" xfId="4" applyFont="1" applyFill="1" applyBorder="1" applyAlignment="1">
      <alignment horizontal="left" wrapText="1"/>
    </xf>
    <xf numFmtId="0" fontId="196" fillId="111" borderId="129" xfId="4" applyFont="1" applyFill="1" applyBorder="1" applyAlignment="1">
      <alignment horizontal="left" wrapText="1"/>
    </xf>
    <xf numFmtId="0" fontId="205" fillId="111" borderId="8" xfId="4" applyFont="1" applyFill="1" applyBorder="1" applyAlignment="1">
      <alignment vertical="center"/>
    </xf>
    <xf numFmtId="0" fontId="206" fillId="111" borderId="57" xfId="4" applyFont="1" applyFill="1" applyBorder="1" applyAlignment="1">
      <alignment horizontal="left"/>
    </xf>
    <xf numFmtId="0" fontId="196" fillId="111" borderId="36" xfId="4" applyFont="1" applyFill="1" applyBorder="1" applyAlignment="1">
      <alignment horizontal="left"/>
    </xf>
    <xf numFmtId="0" fontId="206" fillId="111" borderId="28" xfId="4" applyFont="1" applyFill="1" applyBorder="1" applyAlignment="1">
      <alignment horizontal="left"/>
    </xf>
    <xf numFmtId="0" fontId="196" fillId="111" borderId="35" xfId="4" applyFont="1" applyFill="1" applyBorder="1" applyAlignment="1">
      <alignment horizontal="left"/>
    </xf>
    <xf numFmtId="0" fontId="206" fillId="111" borderId="37" xfId="4" applyFont="1" applyFill="1" applyBorder="1" applyAlignment="1">
      <alignment horizontal="left"/>
    </xf>
    <xf numFmtId="0" fontId="206" fillId="111" borderId="28" xfId="4" applyFont="1" applyFill="1" applyBorder="1" applyAlignment="1"/>
    <xf numFmtId="0" fontId="205" fillId="111" borderId="8" xfId="0" applyFont="1" applyFill="1" applyBorder="1" applyAlignment="1">
      <alignment vertical="center" wrapText="1"/>
    </xf>
    <xf numFmtId="0" fontId="196" fillId="111" borderId="57" xfId="0" applyFont="1" applyFill="1" applyBorder="1" applyAlignment="1">
      <alignment horizontal="left"/>
    </xf>
    <xf numFmtId="0" fontId="196" fillId="111" borderId="36" xfId="0" applyFont="1" applyFill="1" applyBorder="1" applyAlignment="1">
      <alignment horizontal="left" wrapText="1"/>
    </xf>
    <xf numFmtId="0" fontId="217" fillId="111" borderId="4" xfId="0" applyFont="1" applyFill="1" applyBorder="1" applyAlignment="1">
      <alignment horizontal="center" vertical="center"/>
    </xf>
    <xf numFmtId="0" fontId="217" fillId="111" borderId="8" xfId="0" applyFont="1" applyFill="1" applyBorder="1" applyAlignment="1">
      <alignment horizontal="center" vertical="center"/>
    </xf>
    <xf numFmtId="0" fontId="218" fillId="111" borderId="6" xfId="0" applyFont="1" applyFill="1" applyBorder="1" applyAlignment="1">
      <alignment horizontal="left" vertical="top" wrapText="1"/>
    </xf>
    <xf numFmtId="0" fontId="219" fillId="111" borderId="8" xfId="0" applyFont="1" applyFill="1" applyBorder="1" applyAlignment="1">
      <alignment horizontal="center" wrapText="1"/>
    </xf>
    <xf numFmtId="0" fontId="217" fillId="108" borderId="4" xfId="0" applyFont="1" applyFill="1" applyBorder="1" applyAlignment="1">
      <alignment horizontal="center" vertical="center"/>
    </xf>
    <xf numFmtId="0" fontId="218" fillId="108" borderId="131" xfId="0" applyFont="1" applyFill="1" applyBorder="1" applyAlignment="1">
      <alignment horizontal="left" vertical="center" wrapText="1"/>
    </xf>
    <xf numFmtId="0" fontId="220" fillId="108" borderId="135" xfId="0" applyFont="1" applyFill="1" applyBorder="1" applyAlignment="1">
      <alignment vertical="center" wrapText="1"/>
    </xf>
    <xf numFmtId="0" fontId="218" fillId="108" borderId="6" xfId="0" applyFont="1" applyFill="1" applyBorder="1" applyAlignment="1">
      <alignment vertical="center" wrapText="1"/>
    </xf>
    <xf numFmtId="0" fontId="218" fillId="108" borderId="132" xfId="0" applyFont="1" applyFill="1" applyBorder="1" applyAlignment="1">
      <alignment vertical="center" wrapText="1"/>
    </xf>
    <xf numFmtId="0" fontId="218" fillId="108" borderId="141" xfId="4" applyFont="1" applyFill="1" applyBorder="1" applyAlignment="1">
      <alignment vertical="center" wrapText="1"/>
    </xf>
    <xf numFmtId="0" fontId="218" fillId="108" borderId="135" xfId="0" applyFont="1" applyFill="1" applyBorder="1" applyAlignment="1">
      <alignment vertical="center" wrapText="1"/>
    </xf>
    <xf numFmtId="0" fontId="221" fillId="110" borderId="4" xfId="0" applyFont="1" applyFill="1" applyBorder="1" applyAlignment="1">
      <alignment vertical="center" wrapText="1"/>
    </xf>
    <xf numFmtId="0" fontId="217" fillId="113" borderId="8" xfId="0" applyFont="1" applyFill="1" applyBorder="1" applyAlignment="1">
      <alignment horizontal="center" vertical="center"/>
    </xf>
    <xf numFmtId="0" fontId="221" fillId="110" borderId="8" xfId="0" applyFont="1" applyFill="1" applyBorder="1" applyAlignment="1">
      <alignment vertical="center" wrapText="1"/>
    </xf>
    <xf numFmtId="0" fontId="20" fillId="104" borderId="4" xfId="0" applyFont="1" applyFill="1" applyBorder="1" applyAlignment="1">
      <alignment vertical="center" wrapText="1"/>
    </xf>
    <xf numFmtId="0" fontId="20" fillId="104" borderId="7" xfId="0" applyFont="1" applyFill="1" applyBorder="1" applyAlignment="1">
      <alignment vertical="center" wrapText="1"/>
    </xf>
    <xf numFmtId="0" fontId="20" fillId="104" borderId="8" xfId="0" applyFont="1" applyFill="1" applyBorder="1" applyAlignment="1">
      <alignment vertical="center" wrapText="1"/>
    </xf>
    <xf numFmtId="0" fontId="218" fillId="108" borderId="8" xfId="0" applyFont="1" applyFill="1" applyBorder="1" applyAlignment="1">
      <alignment vertical="center" wrapText="1"/>
    </xf>
    <xf numFmtId="0" fontId="133" fillId="3" borderId="0" xfId="0" applyFont="1" applyFill="1" applyAlignment="1">
      <alignment vertical="center"/>
    </xf>
    <xf numFmtId="0" fontId="116" fillId="0" borderId="17" xfId="0" applyFont="1" applyBorder="1" applyAlignment="1">
      <alignment horizontal="left" wrapText="1"/>
    </xf>
    <xf numFmtId="0" fontId="218" fillId="108" borderId="135" xfId="0" applyFont="1" applyFill="1" applyBorder="1" applyAlignment="1">
      <alignment horizontal="left" vertical="center" wrapText="1"/>
    </xf>
    <xf numFmtId="0" fontId="20" fillId="110" borderId="6" xfId="4" applyFont="1" applyFill="1" applyBorder="1" applyAlignment="1">
      <alignment vertical="center"/>
    </xf>
    <xf numFmtId="0" fontId="20" fillId="110" borderId="141" xfId="4" applyFont="1" applyFill="1" applyBorder="1" applyAlignment="1">
      <alignment vertical="center"/>
    </xf>
    <xf numFmtId="0" fontId="20" fillId="110" borderId="8" xfId="4" applyFont="1" applyFill="1" applyBorder="1" applyAlignment="1">
      <alignment vertical="center"/>
    </xf>
    <xf numFmtId="0" fontId="20" fillId="110" borderId="4" xfId="4" applyFont="1" applyFill="1" applyBorder="1" applyAlignment="1">
      <alignment vertical="center" wrapText="1"/>
    </xf>
    <xf numFmtId="0" fontId="20" fillId="110" borderId="135" xfId="4" applyFont="1" applyFill="1" applyBorder="1" applyAlignment="1">
      <alignment vertical="center" wrapText="1"/>
    </xf>
    <xf numFmtId="0" fontId="20" fillId="110" borderId="131" xfId="4" applyFont="1" applyFill="1" applyBorder="1" applyAlignment="1">
      <alignment vertical="center"/>
    </xf>
    <xf numFmtId="0" fontId="20" fillId="110" borderId="4" xfId="4" applyFont="1" applyFill="1" applyBorder="1" applyAlignment="1">
      <alignment vertical="center"/>
    </xf>
    <xf numFmtId="0" fontId="20" fillId="115" borderId="132" xfId="4" applyFont="1" applyFill="1" applyBorder="1" applyAlignment="1">
      <alignment horizontal="left" vertical="center"/>
    </xf>
    <xf numFmtId="0" fontId="20" fillId="115" borderId="135" xfId="4" applyFont="1" applyFill="1" applyBorder="1" applyAlignment="1">
      <alignment vertical="center"/>
    </xf>
    <xf numFmtId="0" fontId="20" fillId="115" borderId="131" xfId="4" applyFont="1" applyFill="1" applyBorder="1" applyAlignment="1">
      <alignment vertical="center"/>
    </xf>
    <xf numFmtId="0" fontId="20" fillId="114" borderId="135" xfId="4" applyFont="1" applyFill="1" applyBorder="1" applyAlignment="1">
      <alignment vertical="center"/>
    </xf>
    <xf numFmtId="0" fontId="196" fillId="111" borderId="35" xfId="4" applyFont="1" applyFill="1" applyBorder="1" applyAlignment="1">
      <alignment horizontal="left" wrapText="1"/>
    </xf>
    <xf numFmtId="0" fontId="196" fillId="111" borderId="150" xfId="4" applyFont="1" applyFill="1" applyBorder="1" applyAlignment="1">
      <alignment horizontal="left" wrapText="1"/>
    </xf>
    <xf numFmtId="0" fontId="215" fillId="111" borderId="0" xfId="0" applyFont="1" applyFill="1" applyAlignment="1">
      <alignment vertical="center"/>
    </xf>
    <xf numFmtId="0" fontId="215" fillId="113" borderId="0" xfId="0" applyFont="1" applyFill="1" applyAlignment="1">
      <alignment vertical="center"/>
    </xf>
    <xf numFmtId="0" fontId="196" fillId="107" borderId="30" xfId="4" applyFont="1" applyFill="1" applyBorder="1" applyAlignment="1">
      <alignment horizontal="left" vertical="center" wrapText="1"/>
    </xf>
    <xf numFmtId="0" fontId="199" fillId="106" borderId="135" xfId="0" applyFont="1" applyFill="1" applyBorder="1" applyAlignment="1">
      <alignment horizontal="left" vertical="center"/>
    </xf>
    <xf numFmtId="0" fontId="198" fillId="116" borderId="37" xfId="0" applyFont="1" applyFill="1" applyBorder="1" applyAlignment="1">
      <alignment horizontal="center" vertical="center"/>
    </xf>
    <xf numFmtId="0" fontId="197" fillId="116" borderId="56" xfId="0" applyFont="1" applyFill="1" applyBorder="1" applyAlignment="1">
      <alignment horizontal="center" vertical="center"/>
    </xf>
    <xf numFmtId="0" fontId="201" fillId="116" borderId="57" xfId="0" applyFont="1" applyFill="1" applyBorder="1" applyAlignment="1">
      <alignment horizontal="center" vertical="center"/>
    </xf>
    <xf numFmtId="0" fontId="197" fillId="116" borderId="35" xfId="0" applyFont="1" applyFill="1" applyBorder="1" applyAlignment="1">
      <alignment horizontal="center" vertical="center"/>
    </xf>
    <xf numFmtId="0" fontId="196" fillId="116" borderId="128" xfId="4" applyFont="1" applyFill="1" applyBorder="1" applyAlignment="1">
      <alignment horizontal="left" vertical="center" wrapText="1"/>
    </xf>
    <xf numFmtId="0" fontId="200" fillId="116" borderId="129" xfId="4" applyFont="1" applyFill="1" applyBorder="1" applyAlignment="1">
      <alignment horizontal="left" vertical="center" wrapText="1"/>
    </xf>
    <xf numFmtId="0" fontId="196" fillId="116" borderId="133" xfId="4" applyFont="1" applyFill="1" applyBorder="1" applyAlignment="1">
      <alignment horizontal="left" vertical="center" wrapText="1"/>
    </xf>
    <xf numFmtId="0" fontId="196" fillId="116" borderId="134" xfId="4" applyFont="1" applyFill="1" applyBorder="1" applyAlignment="1">
      <alignment horizontal="left" vertical="center" wrapText="1"/>
    </xf>
    <xf numFmtId="0" fontId="209" fillId="116" borderId="136" xfId="4" applyFont="1" applyFill="1" applyBorder="1" applyAlignment="1">
      <alignment vertical="center" wrapText="1"/>
    </xf>
    <xf numFmtId="0" fontId="209" fillId="116" borderId="137" xfId="4" applyFont="1" applyFill="1" applyBorder="1" applyAlignment="1">
      <alignment vertical="center" wrapText="1"/>
    </xf>
    <xf numFmtId="0" fontId="196" fillId="116" borderId="86" xfId="4" applyFont="1" applyFill="1" applyBorder="1" applyAlignment="1">
      <alignment vertical="center" wrapText="1"/>
    </xf>
    <xf numFmtId="0" fontId="196" fillId="116" borderId="126" xfId="4" applyFont="1" applyFill="1" applyBorder="1" applyAlignment="1">
      <alignment vertical="center" wrapText="1"/>
    </xf>
    <xf numFmtId="0" fontId="196" fillId="116" borderId="28" xfId="4" applyFont="1" applyFill="1" applyBorder="1" applyAlignment="1">
      <alignment vertical="center" wrapText="1"/>
    </xf>
    <xf numFmtId="0" fontId="196" fillId="116" borderId="35" xfId="4" applyFont="1" applyFill="1" applyBorder="1" applyAlignment="1">
      <alignment vertical="center" wrapText="1"/>
    </xf>
    <xf numFmtId="0" fontId="196" fillId="116" borderId="129" xfId="4" applyFont="1" applyFill="1" applyBorder="1" applyAlignment="1">
      <alignment horizontal="left" vertical="center" wrapText="1"/>
    </xf>
    <xf numFmtId="0" fontId="196" fillId="116" borderId="133" xfId="4" applyFont="1" applyFill="1" applyBorder="1" applyAlignment="1">
      <alignment vertical="center" wrapText="1"/>
    </xf>
    <xf numFmtId="0" fontId="200" fillId="116" borderId="134" xfId="4" applyFont="1" applyFill="1" applyBorder="1" applyAlignment="1">
      <alignment horizontal="left" vertical="center" wrapText="1"/>
    </xf>
    <xf numFmtId="0" fontId="196" fillId="116" borderId="134" xfId="4" applyFont="1" applyFill="1" applyBorder="1" applyAlignment="1">
      <alignment vertical="center" wrapText="1"/>
    </xf>
    <xf numFmtId="0" fontId="196" fillId="116" borderId="136" xfId="4" applyFont="1" applyFill="1" applyBorder="1" applyAlignment="1">
      <alignment vertical="center" wrapText="1"/>
    </xf>
    <xf numFmtId="0" fontId="196" fillId="116" borderId="137" xfId="4" applyFont="1" applyFill="1" applyBorder="1" applyAlignment="1">
      <alignment vertical="center" wrapText="1"/>
    </xf>
    <xf numFmtId="0" fontId="196" fillId="116" borderId="128" xfId="4" applyFont="1" applyFill="1" applyBorder="1" applyAlignment="1">
      <alignment vertical="center" wrapText="1"/>
    </xf>
    <xf numFmtId="0" fontId="196" fillId="116" borderId="129" xfId="4" applyFont="1" applyFill="1" applyBorder="1" applyAlignment="1">
      <alignment vertical="center" wrapText="1"/>
    </xf>
    <xf numFmtId="0" fontId="200" fillId="116" borderId="134" xfId="4" applyFont="1" applyFill="1" applyBorder="1" applyAlignment="1">
      <alignment vertical="center" wrapText="1"/>
    </xf>
    <xf numFmtId="0" fontId="196" fillId="116" borderId="142" xfId="4" applyFont="1" applyFill="1" applyBorder="1" applyAlignment="1">
      <alignment vertical="center" wrapText="1"/>
    </xf>
    <xf numFmtId="0" fontId="196" fillId="116" borderId="143" xfId="4" applyFont="1" applyFill="1" applyBorder="1" applyAlignment="1">
      <alignment vertical="center" wrapText="1"/>
    </xf>
    <xf numFmtId="0" fontId="200" fillId="116" borderId="137" xfId="4" applyFont="1" applyFill="1" applyBorder="1" applyAlignment="1">
      <alignment horizontal="left" vertical="center" wrapText="1"/>
    </xf>
    <xf numFmtId="0" fontId="196" fillId="116" borderId="137" xfId="4" applyFont="1" applyFill="1" applyBorder="1" applyAlignment="1">
      <alignment horizontal="left" vertical="center" wrapText="1"/>
    </xf>
    <xf numFmtId="0" fontId="196" fillId="116" borderId="150" xfId="4" applyFont="1" applyFill="1" applyBorder="1" applyAlignment="1">
      <alignment vertical="center" wrapText="1"/>
    </xf>
    <xf numFmtId="0" fontId="118" fillId="112" borderId="127" xfId="4" applyFont="1" applyFill="1" applyBorder="1" applyAlignment="1">
      <alignment horizontal="left" vertical="center"/>
    </xf>
    <xf numFmtId="0" fontId="118" fillId="112" borderId="1" xfId="4" applyFont="1" applyFill="1" applyBorder="1" applyAlignment="1">
      <alignment horizontal="left" vertical="center"/>
    </xf>
    <xf numFmtId="0" fontId="225" fillId="111" borderId="6" xfId="0" applyFont="1" applyFill="1" applyBorder="1" applyAlignment="1">
      <alignment horizontal="center" vertical="center" wrapText="1"/>
    </xf>
    <xf numFmtId="0" fontId="225" fillId="111" borderId="135" xfId="0" applyFont="1" applyFill="1" applyBorder="1" applyAlignment="1">
      <alignment horizontal="center" vertical="center" wrapText="1"/>
    </xf>
    <xf numFmtId="0" fontId="226" fillId="110" borderId="132" xfId="4" applyFont="1" applyFill="1" applyBorder="1" applyAlignment="1">
      <alignment vertical="center"/>
    </xf>
    <xf numFmtId="0" fontId="190" fillId="111" borderId="10" xfId="0" applyFont="1" applyFill="1" applyBorder="1" applyAlignment="1">
      <alignment horizontal="center" vertical="center"/>
    </xf>
    <xf numFmtId="0" fontId="190" fillId="111" borderId="9" xfId="0" applyFont="1" applyFill="1" applyBorder="1" applyAlignment="1">
      <alignment horizontal="center" vertical="center"/>
    </xf>
    <xf numFmtId="0" fontId="205" fillId="111" borderId="130" xfId="4" applyFont="1" applyFill="1" applyBorder="1" applyAlignment="1">
      <alignment vertical="center"/>
    </xf>
    <xf numFmtId="0" fontId="212" fillId="111" borderId="10" xfId="0" applyFont="1" applyFill="1" applyBorder="1" applyAlignment="1">
      <alignment horizontal="center"/>
    </xf>
    <xf numFmtId="0" fontId="212" fillId="111" borderId="15" xfId="0" applyFont="1" applyFill="1" applyBorder="1" applyAlignment="1">
      <alignment horizontal="center"/>
    </xf>
    <xf numFmtId="0" fontId="205" fillId="111" borderId="154" xfId="4" applyFont="1" applyFill="1" applyBorder="1" applyAlignment="1">
      <alignment vertical="center" wrapText="1"/>
    </xf>
    <xf numFmtId="0" fontId="205" fillId="111" borderId="9" xfId="4" applyFont="1" applyFill="1" applyBorder="1" applyAlignment="1">
      <alignment vertical="center"/>
    </xf>
    <xf numFmtId="0" fontId="205" fillId="111" borderId="15" xfId="4" applyFont="1" applyFill="1" applyBorder="1" applyAlignment="1">
      <alignment horizontal="center" vertical="center"/>
    </xf>
    <xf numFmtId="0" fontId="205" fillId="111" borderId="9" xfId="4" applyFont="1" applyFill="1" applyBorder="1" applyAlignment="1">
      <alignment horizontal="center" vertical="center"/>
    </xf>
    <xf numFmtId="0" fontId="205" fillId="111" borderId="10" xfId="4" applyFont="1" applyFill="1" applyBorder="1" applyAlignment="1">
      <alignment horizontal="center" vertical="center"/>
    </xf>
    <xf numFmtId="0" fontId="205" fillId="111" borderId="9" xfId="0" applyFont="1" applyFill="1" applyBorder="1" applyAlignment="1">
      <alignment vertical="center" wrapText="1"/>
    </xf>
    <xf numFmtId="0" fontId="190" fillId="108" borderId="11" xfId="0" applyFont="1" applyFill="1" applyBorder="1" applyAlignment="1">
      <alignment horizontal="center" vertical="center"/>
    </xf>
    <xf numFmtId="0" fontId="190" fillId="108" borderId="14" xfId="0" applyFont="1" applyFill="1" applyBorder="1" applyAlignment="1">
      <alignment horizontal="center" vertical="center"/>
    </xf>
    <xf numFmtId="0" fontId="226" fillId="111" borderId="153" xfId="4" applyFont="1" applyFill="1" applyBorder="1" applyAlignment="1">
      <alignment vertical="center"/>
    </xf>
    <xf numFmtId="0" fontId="20" fillId="111" borderId="1" xfId="4" applyFont="1" applyFill="1" applyBorder="1" applyAlignment="1">
      <alignment vertical="center"/>
    </xf>
    <xf numFmtId="0" fontId="20" fillId="111" borderId="154" xfId="4" applyFont="1" applyFill="1" applyBorder="1" applyAlignment="1">
      <alignment vertical="center"/>
    </xf>
    <xf numFmtId="0" fontId="20" fillId="111" borderId="9" xfId="4" applyFont="1" applyFill="1" applyBorder="1" applyAlignment="1">
      <alignment vertical="center"/>
    </xf>
    <xf numFmtId="0" fontId="20" fillId="111" borderId="10" xfId="4" applyFont="1" applyFill="1" applyBorder="1" applyAlignment="1">
      <alignment vertical="center" wrapText="1"/>
    </xf>
    <xf numFmtId="0" fontId="20" fillId="111" borderId="130" xfId="4" applyFont="1" applyFill="1" applyBorder="1" applyAlignment="1">
      <alignment vertical="center" wrapText="1"/>
    </xf>
    <xf numFmtId="0" fontId="20" fillId="111" borderId="127" xfId="4" applyFont="1" applyFill="1" applyBorder="1" applyAlignment="1">
      <alignment vertical="center"/>
    </xf>
    <xf numFmtId="0" fontId="20" fillId="111" borderId="10" xfId="4" applyFont="1" applyFill="1" applyBorder="1" applyAlignment="1">
      <alignment vertical="center"/>
    </xf>
    <xf numFmtId="0" fontId="215" fillId="111" borderId="131" xfId="0" applyFont="1" applyFill="1" applyBorder="1" applyAlignment="1">
      <alignment vertical="center"/>
    </xf>
    <xf numFmtId="0" fontId="20" fillId="113" borderId="3" xfId="4" applyFont="1" applyFill="1" applyBorder="1" applyAlignment="1">
      <alignment vertical="center"/>
    </xf>
    <xf numFmtId="0" fontId="20" fillId="113" borderId="0" xfId="4" applyFont="1" applyFill="1" applyBorder="1" applyAlignment="1">
      <alignment vertical="center"/>
    </xf>
    <xf numFmtId="0" fontId="20" fillId="113" borderId="155" xfId="4" applyFont="1" applyFill="1" applyBorder="1" applyAlignment="1">
      <alignment horizontal="left" vertical="center"/>
    </xf>
    <xf numFmtId="0" fontId="205" fillId="113" borderId="156" xfId="4" applyFont="1" applyFill="1" applyBorder="1" applyAlignment="1">
      <alignment horizontal="left" vertical="center"/>
    </xf>
    <xf numFmtId="0" fontId="20" fillId="113" borderId="157" xfId="4" applyFont="1" applyFill="1" applyBorder="1" applyAlignment="1">
      <alignment vertical="center"/>
    </xf>
    <xf numFmtId="0" fontId="20" fillId="113" borderId="158" xfId="4" applyFont="1" applyFill="1" applyBorder="1" applyAlignment="1">
      <alignment vertical="center"/>
    </xf>
    <xf numFmtId="0" fontId="20" fillId="113" borderId="155" xfId="4" applyFont="1" applyFill="1" applyBorder="1" applyAlignment="1">
      <alignment vertical="center" wrapText="1"/>
    </xf>
    <xf numFmtId="0" fontId="20" fillId="113" borderId="158" xfId="4" applyFont="1" applyFill="1" applyBorder="1" applyAlignment="1">
      <alignment vertical="center" wrapText="1"/>
    </xf>
    <xf numFmtId="0" fontId="20" fillId="113" borderId="156" xfId="4" applyFont="1" applyFill="1" applyBorder="1" applyAlignment="1">
      <alignment horizontal="left" vertical="center"/>
    </xf>
    <xf numFmtId="0" fontId="208" fillId="113" borderId="158" xfId="4" applyFont="1" applyFill="1" applyBorder="1" applyAlignment="1">
      <alignment vertical="center"/>
    </xf>
    <xf numFmtId="0" fontId="20" fillId="113" borderId="155" xfId="4" applyFont="1" applyFill="1" applyBorder="1" applyAlignment="1">
      <alignment vertical="center"/>
    </xf>
    <xf numFmtId="0" fontId="215" fillId="113" borderId="7" xfId="0" applyFont="1" applyFill="1" applyBorder="1" applyAlignment="1">
      <alignment vertical="center"/>
    </xf>
    <xf numFmtId="0" fontId="20" fillId="115" borderId="6" xfId="4" applyFont="1" applyFill="1" applyBorder="1" applyAlignment="1">
      <alignment vertical="center"/>
    </xf>
    <xf numFmtId="0" fontId="20" fillId="115" borderId="131" xfId="4" applyFont="1" applyFill="1" applyBorder="1" applyAlignment="1">
      <alignment horizontal="left" vertical="center"/>
    </xf>
    <xf numFmtId="0" fontId="20" fillId="115" borderId="141" xfId="4" applyFont="1" applyFill="1" applyBorder="1" applyAlignment="1">
      <alignment vertical="center"/>
    </xf>
    <xf numFmtId="0" fontId="20" fillId="115" borderId="131" xfId="4" applyFont="1" applyFill="1" applyBorder="1" applyAlignment="1">
      <alignment vertical="center" wrapText="1"/>
    </xf>
    <xf numFmtId="0" fontId="20" fillId="114" borderId="135" xfId="4" applyFont="1" applyFill="1" applyBorder="1" applyAlignment="1">
      <alignment vertical="center" wrapText="1"/>
    </xf>
    <xf numFmtId="0" fontId="215" fillId="111" borderId="132" xfId="0" applyFont="1" applyFill="1" applyBorder="1" applyAlignment="1">
      <alignment vertical="center"/>
    </xf>
    <xf numFmtId="0" fontId="20" fillId="111" borderId="15" xfId="4" applyFont="1" applyFill="1" applyBorder="1" applyAlignment="1">
      <alignment vertical="center"/>
    </xf>
    <xf numFmtId="0" fontId="218" fillId="108" borderId="151" xfId="0" applyFont="1" applyFill="1" applyBorder="1" applyAlignment="1">
      <alignment vertical="center" wrapText="1"/>
    </xf>
    <xf numFmtId="0" fontId="218" fillId="108" borderId="141" xfId="0" applyFont="1" applyFill="1" applyBorder="1" applyAlignment="1">
      <alignment vertical="center" wrapText="1"/>
    </xf>
    <xf numFmtId="0" fontId="216" fillId="106" borderId="2" xfId="0" applyFont="1" applyFill="1" applyBorder="1" applyAlignment="1">
      <alignment horizontal="left" vertical="top" wrapText="1"/>
    </xf>
    <xf numFmtId="0" fontId="172" fillId="0" borderId="21" xfId="0" applyFont="1" applyBorder="1" applyAlignment="1">
      <alignment horizontal="center" vertical="center" wrapText="1"/>
    </xf>
    <xf numFmtId="0" fontId="170" fillId="5" borderId="19" xfId="0" applyFont="1" applyFill="1" applyBorder="1" applyAlignment="1">
      <alignment horizontal="center"/>
    </xf>
    <xf numFmtId="2" fontId="171" fillId="0" borderId="17" xfId="0" applyNumberFormat="1" applyFont="1" applyBorder="1" applyAlignment="1">
      <alignment horizontal="center" vertical="center"/>
    </xf>
    <xf numFmtId="0" fontId="1" fillId="0" borderId="19" xfId="0" applyFont="1" applyBorder="1" applyAlignment="1">
      <alignment horizontal="left" vertical="center" wrapText="1"/>
    </xf>
    <xf numFmtId="0" fontId="79" fillId="50" borderId="17" xfId="0" applyFont="1" applyFill="1" applyBorder="1" applyAlignment="1">
      <alignment horizontal="left" vertical="center" wrapText="1"/>
    </xf>
    <xf numFmtId="0" fontId="1" fillId="50" borderId="17" xfId="0" applyFont="1" applyFill="1" applyBorder="1" applyAlignment="1">
      <alignment horizontal="center" vertical="center"/>
    </xf>
    <xf numFmtId="0" fontId="13" fillId="50" borderId="17" xfId="0" applyFont="1" applyFill="1" applyBorder="1" applyAlignment="1">
      <alignment horizontal="center" vertical="center"/>
    </xf>
    <xf numFmtId="0" fontId="34" fillId="50" borderId="17" xfId="0" applyFont="1" applyFill="1" applyBorder="1" applyAlignment="1">
      <alignment horizontal="center" vertical="center" wrapText="1"/>
    </xf>
    <xf numFmtId="0" fontId="228" fillId="6" borderId="17" xfId="0" applyFont="1" applyFill="1" applyBorder="1" applyAlignment="1">
      <alignment vertical="center" wrapText="1"/>
    </xf>
    <xf numFmtId="0" fontId="228" fillId="6" borderId="0" xfId="2" applyFont="1" applyFill="1"/>
    <xf numFmtId="0" fontId="229" fillId="6" borderId="17" xfId="0" applyFont="1" applyFill="1" applyBorder="1" applyAlignment="1">
      <alignment vertical="center" wrapText="1"/>
    </xf>
    <xf numFmtId="0" fontId="229" fillId="6" borderId="0" xfId="2" applyFont="1" applyFill="1"/>
    <xf numFmtId="0" fontId="1" fillId="50" borderId="17" xfId="0" applyFont="1" applyFill="1" applyBorder="1" applyAlignment="1">
      <alignment horizontal="center" vertical="center" wrapText="1"/>
    </xf>
    <xf numFmtId="0" fontId="13" fillId="50" borderId="17" xfId="0" applyFont="1" applyFill="1" applyBorder="1" applyAlignment="1">
      <alignment horizontal="center" vertical="center" wrapText="1"/>
    </xf>
    <xf numFmtId="0" fontId="228" fillId="36" borderId="17" xfId="0" applyFont="1" applyFill="1" applyBorder="1" applyAlignment="1">
      <alignment vertical="center" wrapText="1"/>
    </xf>
    <xf numFmtId="0" fontId="13" fillId="36" borderId="17" xfId="0" applyFont="1" applyFill="1" applyBorder="1" applyAlignment="1">
      <alignment horizontal="center" vertical="center" wrapText="1"/>
    </xf>
    <xf numFmtId="0" fontId="228" fillId="36" borderId="17" xfId="0" applyFont="1" applyFill="1" applyBorder="1" applyAlignment="1">
      <alignment horizontal="left" vertical="center" wrapText="1"/>
    </xf>
    <xf numFmtId="0" fontId="189" fillId="0" borderId="0" xfId="0" applyFont="1" applyAlignment="1">
      <alignment horizontal="center" vertical="center"/>
    </xf>
    <xf numFmtId="0" fontId="193" fillId="106" borderId="4" xfId="0" applyFont="1" applyFill="1" applyBorder="1" applyAlignment="1">
      <alignment horizontal="center" vertical="center" textRotation="255" wrapText="1"/>
    </xf>
    <xf numFmtId="0" fontId="193" fillId="106" borderId="7" xfId="0" applyFont="1" applyFill="1" applyBorder="1" applyAlignment="1">
      <alignment horizontal="center" vertical="center" textRotation="255" wrapText="1"/>
    </xf>
    <xf numFmtId="0" fontId="193" fillId="106" borderId="8" xfId="0" applyFont="1" applyFill="1" applyBorder="1" applyAlignment="1">
      <alignment horizontal="center" vertical="center" textRotation="255" wrapText="1"/>
    </xf>
    <xf numFmtId="0" fontId="216" fillId="106" borderId="5" xfId="0" applyFont="1" applyFill="1" applyBorder="1" applyAlignment="1">
      <alignment horizontal="left" vertical="center" wrapText="1"/>
    </xf>
    <xf numFmtId="0" fontId="216" fillId="106" borderId="13" xfId="0" applyFont="1" applyFill="1" applyBorder="1" applyAlignment="1">
      <alignment horizontal="left" vertical="center" wrapText="1"/>
    </xf>
    <xf numFmtId="0" fontId="218" fillId="111" borderId="79" xfId="0" applyFont="1" applyFill="1" applyBorder="1" applyAlignment="1">
      <alignment horizontal="left" vertical="center" wrapText="1"/>
    </xf>
    <xf numFmtId="0" fontId="219" fillId="111" borderId="87" xfId="0" applyFont="1" applyFill="1" applyBorder="1" applyAlignment="1">
      <alignment horizontal="left" vertical="center" wrapText="1"/>
    </xf>
    <xf numFmtId="0" fontId="219" fillId="111" borderId="89" xfId="0" applyFont="1" applyFill="1" applyBorder="1" applyAlignment="1">
      <alignment horizontal="left" vertical="center" wrapText="1"/>
    </xf>
    <xf numFmtId="0" fontId="218" fillId="108" borderId="131" xfId="0" applyFont="1" applyFill="1" applyBorder="1" applyAlignment="1">
      <alignment horizontal="left" vertical="center" wrapText="1"/>
    </xf>
    <xf numFmtId="0" fontId="218" fillId="108" borderId="152" xfId="0" applyFont="1" applyFill="1" applyBorder="1" applyAlignment="1">
      <alignment horizontal="left" vertical="center" wrapText="1"/>
    </xf>
    <xf numFmtId="0" fontId="218" fillId="111" borderId="4" xfId="0" applyFont="1" applyFill="1" applyBorder="1" applyAlignment="1">
      <alignment horizontal="left" vertical="center" wrapText="1"/>
    </xf>
    <xf numFmtId="0" fontId="218" fillId="111" borderId="7" xfId="0" applyFont="1" applyFill="1" applyBorder="1" applyAlignment="1">
      <alignment horizontal="left" vertical="center" wrapText="1"/>
    </xf>
    <xf numFmtId="0" fontId="218" fillId="111" borderId="8" xfId="0" applyFont="1" applyFill="1" applyBorder="1" applyAlignment="1">
      <alignment horizontal="left" vertical="center" wrapText="1"/>
    </xf>
    <xf numFmtId="0" fontId="212" fillId="111" borderId="4" xfId="0" applyFont="1" applyFill="1" applyBorder="1" applyAlignment="1">
      <alignment horizontal="center"/>
    </xf>
    <xf numFmtId="0" fontId="212" fillId="111" borderId="7" xfId="0" applyFont="1" applyFill="1" applyBorder="1" applyAlignment="1">
      <alignment horizontal="center"/>
    </xf>
    <xf numFmtId="0" fontId="218" fillId="111" borderId="145" xfId="0" applyFont="1" applyFill="1" applyBorder="1" applyAlignment="1">
      <alignment horizontal="left" vertical="center" wrapText="1"/>
    </xf>
    <xf numFmtId="0" fontId="219" fillId="111" borderId="146" xfId="0" applyFont="1" applyFill="1" applyBorder="1" applyAlignment="1">
      <alignment horizontal="left" vertical="center" wrapText="1"/>
    </xf>
    <xf numFmtId="0" fontId="219" fillId="111" borderId="148" xfId="0" applyFont="1" applyFill="1" applyBorder="1" applyAlignment="1">
      <alignment horizontal="left" vertical="center" wrapText="1"/>
    </xf>
    <xf numFmtId="0" fontId="213" fillId="74" borderId="1" xfId="0" applyFont="1" applyFill="1" applyBorder="1" applyAlignment="1">
      <alignment horizontal="left" vertical="center" wrapText="1"/>
    </xf>
    <xf numFmtId="0" fontId="213" fillId="74" borderId="2" xfId="0" applyFont="1" applyFill="1" applyBorder="1" applyAlignment="1">
      <alignment horizontal="left" vertical="center" wrapText="1"/>
    </xf>
    <xf numFmtId="0" fontId="218" fillId="108" borderId="145" xfId="0" applyFont="1" applyFill="1" applyBorder="1" applyAlignment="1">
      <alignment horizontal="left" vertical="center" wrapText="1"/>
    </xf>
    <xf numFmtId="0" fontId="218" fillId="108" borderId="144" xfId="0" applyFont="1" applyFill="1" applyBorder="1" applyAlignment="1">
      <alignment horizontal="left" vertical="center" wrapText="1"/>
    </xf>
    <xf numFmtId="0" fontId="218" fillId="108" borderId="148" xfId="0" applyFont="1" applyFill="1" applyBorder="1" applyAlignment="1">
      <alignment horizontal="left" vertical="center" wrapText="1"/>
    </xf>
    <xf numFmtId="0" fontId="218" fillId="108" borderId="146" xfId="0" applyFont="1" applyFill="1" applyBorder="1" applyAlignment="1">
      <alignment horizontal="left" vertical="center" wrapText="1"/>
    </xf>
    <xf numFmtId="0" fontId="205" fillId="111" borderId="7" xfId="4" applyFont="1" applyFill="1" applyBorder="1" applyAlignment="1">
      <alignment horizontal="center" vertical="center"/>
    </xf>
    <xf numFmtId="0" fontId="205" fillId="111" borderId="8" xfId="4" applyFont="1" applyFill="1" applyBorder="1" applyAlignment="1">
      <alignment horizontal="center" vertical="center"/>
    </xf>
    <xf numFmtId="0" fontId="205" fillId="111" borderId="4" xfId="4" applyFont="1" applyFill="1" applyBorder="1" applyAlignment="1">
      <alignment horizontal="center" vertical="center"/>
    </xf>
    <xf numFmtId="0" fontId="196" fillId="111" borderId="56" xfId="4" applyFont="1" applyFill="1" applyBorder="1" applyAlignment="1">
      <alignment horizontal="center"/>
    </xf>
    <xf numFmtId="0" fontId="196" fillId="111" borderId="35" xfId="4" applyFont="1" applyFill="1" applyBorder="1" applyAlignment="1">
      <alignment horizontal="center"/>
    </xf>
    <xf numFmtId="0" fontId="218" fillId="108" borderId="4" xfId="0" applyFont="1" applyFill="1" applyBorder="1" applyAlignment="1">
      <alignment horizontal="left" vertical="center" wrapText="1"/>
    </xf>
    <xf numFmtId="0" fontId="218" fillId="108" borderId="7" xfId="0" applyFont="1" applyFill="1" applyBorder="1" applyAlignment="1">
      <alignment horizontal="left" vertical="center" wrapText="1"/>
    </xf>
    <xf numFmtId="0" fontId="218" fillId="108" borderId="141" xfId="0" applyFont="1" applyFill="1" applyBorder="1" applyAlignment="1">
      <alignment horizontal="left" vertical="center" wrapText="1"/>
    </xf>
    <xf numFmtId="0" fontId="98" fillId="4" borderId="1" xfId="0" applyFont="1" applyFill="1" applyBorder="1" applyAlignment="1">
      <alignment horizontal="center" vertical="center"/>
    </xf>
    <xf numFmtId="0" fontId="98" fillId="4" borderId="3" xfId="0" applyFont="1" applyFill="1" applyBorder="1" applyAlignment="1">
      <alignment horizontal="center" vertical="center"/>
    </xf>
    <xf numFmtId="0" fontId="98" fillId="4" borderId="2" xfId="0" applyFont="1" applyFill="1" applyBorder="1" applyAlignment="1">
      <alignment horizontal="center" vertical="center"/>
    </xf>
    <xf numFmtId="0" fontId="31" fillId="0" borderId="17" xfId="0" applyFont="1" applyBorder="1" applyAlignment="1">
      <alignment vertical="center" wrapText="1"/>
    </xf>
    <xf numFmtId="0" fontId="2" fillId="0" borderId="39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33" fillId="15" borderId="78" xfId="0" applyFont="1" applyFill="1" applyBorder="1" applyAlignment="1">
      <alignment horizontal="center" vertical="center"/>
    </xf>
    <xf numFmtId="0" fontId="33" fillId="15" borderId="3" xfId="0" applyFont="1" applyFill="1" applyBorder="1" applyAlignment="1">
      <alignment horizontal="center" vertical="center"/>
    </xf>
    <xf numFmtId="0" fontId="33" fillId="15" borderId="2" xfId="0" applyFont="1" applyFill="1" applyBorder="1" applyAlignment="1">
      <alignment horizontal="center" vertical="center"/>
    </xf>
    <xf numFmtId="0" fontId="33" fillId="15" borderId="60" xfId="0" applyFont="1" applyFill="1" applyBorder="1" applyAlignment="1">
      <alignment horizontal="center" vertical="center"/>
    </xf>
    <xf numFmtId="49" fontId="78" fillId="3" borderId="1" xfId="0" applyNumberFormat="1" applyFont="1" applyFill="1" applyBorder="1" applyAlignment="1">
      <alignment horizontal="center" vertical="center"/>
    </xf>
    <xf numFmtId="49" fontId="78" fillId="3" borderId="3" xfId="0" applyNumberFormat="1" applyFont="1" applyFill="1" applyBorder="1" applyAlignment="1">
      <alignment horizontal="center" vertical="center"/>
    </xf>
    <xf numFmtId="49" fontId="78" fillId="3" borderId="60" xfId="0" applyNumberFormat="1" applyFont="1" applyFill="1" applyBorder="1" applyAlignment="1">
      <alignment horizontal="center" vertical="center"/>
    </xf>
    <xf numFmtId="0" fontId="85" fillId="91" borderId="29" xfId="0" applyFont="1" applyFill="1" applyBorder="1" applyAlignment="1">
      <alignment horizontal="center" vertical="center" wrapText="1"/>
    </xf>
    <xf numFmtId="0" fontId="85" fillId="91" borderId="43" xfId="0" applyFont="1" applyFill="1" applyBorder="1" applyAlignment="1">
      <alignment horizontal="center" vertical="center" wrapText="1"/>
    </xf>
    <xf numFmtId="0" fontId="85" fillId="91" borderId="21" xfId="0" applyFont="1" applyFill="1" applyBorder="1" applyAlignment="1">
      <alignment horizontal="center" vertical="center" wrapText="1"/>
    </xf>
    <xf numFmtId="0" fontId="13" fillId="3" borderId="29" xfId="0" applyFont="1" applyFill="1" applyBorder="1" applyAlignment="1">
      <alignment horizontal="center" wrapText="1"/>
    </xf>
    <xf numFmtId="0" fontId="13" fillId="3" borderId="43" xfId="0" applyFont="1" applyFill="1" applyBorder="1" applyAlignment="1">
      <alignment horizontal="center" wrapText="1"/>
    </xf>
    <xf numFmtId="0" fontId="13" fillId="3" borderId="125" xfId="0" applyFont="1" applyFill="1" applyBorder="1" applyAlignment="1">
      <alignment horizont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79" xfId="0" applyFont="1" applyFill="1" applyBorder="1" applyAlignment="1">
      <alignment horizontal="center" vertical="center" wrapText="1"/>
    </xf>
    <xf numFmtId="0" fontId="57" fillId="0" borderId="0" xfId="0" applyFont="1" applyAlignment="1">
      <alignment horizontal="center" vertical="center" wrapText="1"/>
    </xf>
    <xf numFmtId="0" fontId="33" fillId="15" borderId="18" xfId="0" applyFont="1" applyFill="1" applyBorder="1" applyAlignment="1">
      <alignment horizontal="center" vertical="center" wrapText="1"/>
    </xf>
    <xf numFmtId="0" fontId="33" fillId="15" borderId="19" xfId="0" applyFont="1" applyFill="1" applyBorder="1" applyAlignment="1">
      <alignment horizontal="center" vertical="center" wrapText="1"/>
    </xf>
    <xf numFmtId="0" fontId="35" fillId="29" borderId="0" xfId="0" applyFont="1" applyFill="1" applyAlignment="1">
      <alignment horizontal="left" vertical="center"/>
    </xf>
    <xf numFmtId="0" fontId="35" fillId="30" borderId="0" xfId="0" applyFont="1" applyFill="1" applyAlignment="1">
      <alignment horizontal="left" vertical="center"/>
    </xf>
    <xf numFmtId="0" fontId="35" fillId="117" borderId="39" xfId="0" applyFont="1" applyFill="1" applyBorder="1" applyAlignment="1">
      <alignment horizontal="left" vertical="center"/>
    </xf>
    <xf numFmtId="49" fontId="86" fillId="6" borderId="10" xfId="0" applyNumberFormat="1" applyFont="1" applyFill="1" applyBorder="1" applyAlignment="1">
      <alignment horizontal="left" vertical="center"/>
    </xf>
    <xf numFmtId="49" fontId="86" fillId="6" borderId="11" xfId="0" applyNumberFormat="1" applyFont="1" applyFill="1" applyBorder="1" applyAlignment="1">
      <alignment horizontal="left" vertical="center"/>
    </xf>
    <xf numFmtId="49" fontId="86" fillId="6" borderId="5" xfId="0" applyNumberFormat="1" applyFont="1" applyFill="1" applyBorder="1" applyAlignment="1">
      <alignment horizontal="left" vertical="center"/>
    </xf>
    <xf numFmtId="49" fontId="86" fillId="6" borderId="9" xfId="0" applyNumberFormat="1" applyFont="1" applyFill="1" applyBorder="1" applyAlignment="1">
      <alignment horizontal="left" vertical="center"/>
    </xf>
    <xf numFmtId="49" fontId="86" fillId="6" borderId="14" xfId="0" applyNumberFormat="1" applyFont="1" applyFill="1" applyBorder="1" applyAlignment="1">
      <alignment horizontal="left" vertical="center"/>
    </xf>
    <xf numFmtId="49" fontId="86" fillId="6" borderId="13" xfId="0" applyNumberFormat="1" applyFont="1" applyFill="1" applyBorder="1" applyAlignment="1">
      <alignment horizontal="left" vertical="center"/>
    </xf>
    <xf numFmtId="49" fontId="104" fillId="0" borderId="0" xfId="0" applyNumberFormat="1" applyFont="1" applyAlignment="1">
      <alignment horizontal="center" wrapText="1"/>
    </xf>
    <xf numFmtId="49" fontId="104" fillId="0" borderId="39" xfId="0" applyNumberFormat="1" applyFont="1" applyBorder="1" applyAlignment="1">
      <alignment horizontal="center" vertical="top" wrapText="1"/>
    </xf>
    <xf numFmtId="49" fontId="2" fillId="0" borderId="39" xfId="0" applyNumberFormat="1" applyFont="1" applyBorder="1" applyAlignment="1">
      <alignment horizontal="center" vertical="top" wrapText="1"/>
    </xf>
    <xf numFmtId="49" fontId="86" fillId="9" borderId="9" xfId="0" applyNumberFormat="1" applyFont="1" applyFill="1" applyBorder="1" applyAlignment="1">
      <alignment horizontal="left" vertical="center"/>
    </xf>
    <xf numFmtId="49" fontId="86" fillId="9" borderId="14" xfId="0" applyNumberFormat="1" applyFont="1" applyFill="1" applyBorder="1" applyAlignment="1">
      <alignment horizontal="left" vertical="center"/>
    </xf>
    <xf numFmtId="49" fontId="86" fillId="9" borderId="13" xfId="0" applyNumberFormat="1" applyFont="1" applyFill="1" applyBorder="1" applyAlignment="1">
      <alignment horizontal="left" vertical="center"/>
    </xf>
    <xf numFmtId="49" fontId="98" fillId="0" borderId="1" xfId="0" applyNumberFormat="1" applyFont="1" applyBorder="1" applyAlignment="1">
      <alignment horizontal="left" vertical="center"/>
    </xf>
    <xf numFmtId="49" fontId="98" fillId="0" borderId="3" xfId="0" applyNumberFormat="1" applyFont="1" applyBorder="1" applyAlignment="1">
      <alignment horizontal="left" vertical="center"/>
    </xf>
    <xf numFmtId="49" fontId="98" fillId="0" borderId="2" xfId="0" applyNumberFormat="1" applyFont="1" applyBorder="1" applyAlignment="1">
      <alignment horizontal="left" vertical="center"/>
    </xf>
    <xf numFmtId="49" fontId="52" fillId="3" borderId="48" xfId="0" applyNumberFormat="1" applyFont="1" applyFill="1" applyBorder="1" applyAlignment="1">
      <alignment horizontal="center" vertical="center" wrapText="1"/>
    </xf>
    <xf numFmtId="49" fontId="52" fillId="3" borderId="49" xfId="0" applyNumberFormat="1" applyFont="1" applyFill="1" applyBorder="1" applyAlignment="1">
      <alignment horizontal="center" vertical="center" wrapText="1"/>
    </xf>
    <xf numFmtId="49" fontId="52" fillId="3" borderId="72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49" fontId="7" fillId="0" borderId="20" xfId="0" applyNumberFormat="1" applyFont="1" applyBorder="1" applyAlignment="1">
      <alignment horizontal="left" vertical="center" wrapText="1"/>
    </xf>
    <xf numFmtId="49" fontId="7" fillId="0" borderId="23" xfId="0" applyNumberFormat="1" applyFont="1" applyBorder="1" applyAlignment="1">
      <alignment horizontal="left" vertical="center" wrapText="1"/>
    </xf>
    <xf numFmtId="49" fontId="7" fillId="0" borderId="53" xfId="0" applyNumberFormat="1" applyFont="1" applyBorder="1" applyAlignment="1">
      <alignment horizontal="left" vertical="center" wrapText="1"/>
    </xf>
    <xf numFmtId="49" fontId="7" fillId="0" borderId="27" xfId="0" applyNumberFormat="1" applyFont="1" applyBorder="1" applyAlignment="1">
      <alignment horizontal="left" vertical="center" wrapText="1"/>
    </xf>
    <xf numFmtId="49" fontId="7" fillId="0" borderId="28" xfId="0" applyNumberFormat="1" applyFont="1" applyBorder="1" applyAlignment="1">
      <alignment horizontal="left" vertical="center" wrapText="1"/>
    </xf>
    <xf numFmtId="49" fontId="7" fillId="0" borderId="47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/>
    </xf>
    <xf numFmtId="49" fontId="58" fillId="0" borderId="0" xfId="0" applyNumberFormat="1" applyFont="1" applyAlignment="1">
      <alignment horizontal="center"/>
    </xf>
    <xf numFmtId="49" fontId="105" fillId="0" borderId="0" xfId="0" applyNumberFormat="1" applyFont="1" applyAlignment="1">
      <alignment horizontal="center" vertical="center" wrapText="1"/>
    </xf>
    <xf numFmtId="49" fontId="2" fillId="0" borderId="39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top" wrapText="1"/>
    </xf>
    <xf numFmtId="0" fontId="31" fillId="22" borderId="9" xfId="0" applyFont="1" applyFill="1" applyBorder="1" applyAlignment="1">
      <alignment horizontal="left" vertical="center"/>
    </xf>
    <xf numFmtId="0" fontId="31" fillId="22" borderId="14" xfId="0" applyFont="1" applyFill="1" applyBorder="1" applyAlignment="1">
      <alignment horizontal="left" vertical="center"/>
    </xf>
    <xf numFmtId="0" fontId="31" fillId="22" borderId="13" xfId="0" applyFont="1" applyFill="1" applyBorder="1" applyAlignment="1">
      <alignment horizontal="left" vertical="center"/>
    </xf>
    <xf numFmtId="0" fontId="34" fillId="0" borderId="1" xfId="0" applyFont="1" applyBorder="1" applyAlignment="1">
      <alignment horizontal="left" vertical="center"/>
    </xf>
    <xf numFmtId="0" fontId="34" fillId="0" borderId="3" xfId="0" applyFont="1" applyBorder="1" applyAlignment="1">
      <alignment horizontal="left" vertical="center"/>
    </xf>
    <xf numFmtId="0" fontId="34" fillId="0" borderId="2" xfId="0" applyFont="1" applyBorder="1" applyAlignment="1">
      <alignment horizontal="left" vertical="center"/>
    </xf>
    <xf numFmtId="0" fontId="31" fillId="24" borderId="10" xfId="0" applyFont="1" applyFill="1" applyBorder="1" applyAlignment="1">
      <alignment horizontal="left" vertical="center"/>
    </xf>
    <xf numFmtId="0" fontId="31" fillId="24" borderId="11" xfId="0" applyFont="1" applyFill="1" applyBorder="1" applyAlignment="1">
      <alignment horizontal="left" vertical="center"/>
    </xf>
    <xf numFmtId="0" fontId="31" fillId="24" borderId="5" xfId="0" applyFont="1" applyFill="1" applyBorder="1" applyAlignment="1">
      <alignment horizontal="left" vertical="center"/>
    </xf>
    <xf numFmtId="0" fontId="31" fillId="24" borderId="9" xfId="0" applyFont="1" applyFill="1" applyBorder="1" applyAlignment="1">
      <alignment horizontal="left" vertical="center"/>
    </xf>
    <xf numFmtId="0" fontId="31" fillId="24" borderId="14" xfId="0" applyFont="1" applyFill="1" applyBorder="1" applyAlignment="1">
      <alignment horizontal="left" vertical="center"/>
    </xf>
    <xf numFmtId="0" fontId="31" fillId="24" borderId="13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49" fontId="33" fillId="3" borderId="48" xfId="0" applyNumberFormat="1" applyFont="1" applyFill="1" applyBorder="1" applyAlignment="1">
      <alignment horizontal="center" vertical="center" wrapText="1"/>
    </xf>
    <xf numFmtId="49" fontId="33" fillId="3" borderId="49" xfId="0" applyNumberFormat="1" applyFont="1" applyFill="1" applyBorder="1" applyAlignment="1">
      <alignment horizontal="center" vertical="center" wrapText="1"/>
    </xf>
    <xf numFmtId="49" fontId="33" fillId="3" borderId="69" xfId="0" applyNumberFormat="1" applyFont="1" applyFill="1" applyBorder="1" applyAlignment="1">
      <alignment horizontal="center" vertical="center" wrapText="1"/>
    </xf>
    <xf numFmtId="49" fontId="128" fillId="3" borderId="1" xfId="0" applyNumberFormat="1" applyFont="1" applyFill="1" applyBorder="1" applyAlignment="1">
      <alignment horizontal="center" vertical="center"/>
    </xf>
    <xf numFmtId="49" fontId="128" fillId="3" borderId="3" xfId="0" applyNumberFormat="1" applyFont="1" applyFill="1" applyBorder="1" applyAlignment="1">
      <alignment horizontal="center" vertical="center"/>
    </xf>
    <xf numFmtId="49" fontId="128" fillId="3" borderId="2" xfId="0" applyNumberFormat="1" applyFont="1" applyFill="1" applyBorder="1" applyAlignment="1">
      <alignment horizontal="center" vertical="center"/>
    </xf>
    <xf numFmtId="0" fontId="33" fillId="15" borderId="1" xfId="0" applyFont="1" applyFill="1" applyBorder="1" applyAlignment="1">
      <alignment horizontal="center" vertical="center"/>
    </xf>
    <xf numFmtId="0" fontId="31" fillId="0" borderId="27" xfId="0" applyFont="1" applyBorder="1" applyAlignment="1">
      <alignment vertical="center" wrapText="1"/>
    </xf>
    <xf numFmtId="0" fontId="31" fillId="0" borderId="28" xfId="0" applyFont="1" applyBorder="1" applyAlignment="1">
      <alignment vertical="center" wrapText="1"/>
    </xf>
    <xf numFmtId="0" fontId="31" fillId="0" borderId="47" xfId="0" applyFont="1" applyBorder="1" applyAlignment="1">
      <alignment vertical="center" wrapText="1"/>
    </xf>
    <xf numFmtId="0" fontId="34" fillId="19" borderId="1" xfId="0" applyFont="1" applyFill="1" applyBorder="1" applyAlignment="1">
      <alignment horizontal="center" vertical="center"/>
    </xf>
    <xf numFmtId="0" fontId="34" fillId="19" borderId="3" xfId="0" applyFont="1" applyFill="1" applyBorder="1" applyAlignment="1">
      <alignment horizontal="center" vertical="center"/>
    </xf>
    <xf numFmtId="0" fontId="34" fillId="19" borderId="2" xfId="0" applyFont="1" applyFill="1" applyBorder="1" applyAlignment="1">
      <alignment horizontal="center" vertical="center"/>
    </xf>
    <xf numFmtId="0" fontId="135" fillId="6" borderId="27" xfId="0" applyFont="1" applyFill="1" applyBorder="1" applyAlignment="1">
      <alignment horizontal="left" vertical="center" wrapText="1"/>
    </xf>
    <xf numFmtId="0" fontId="135" fillId="6" borderId="28" xfId="0" applyFont="1" applyFill="1" applyBorder="1" applyAlignment="1">
      <alignment horizontal="left" vertical="center" wrapText="1"/>
    </xf>
    <xf numFmtId="0" fontId="135" fillId="6" borderId="27" xfId="0" applyFont="1" applyFill="1" applyBorder="1" applyAlignment="1">
      <alignment vertical="center" wrapText="1"/>
    </xf>
    <xf numFmtId="0" fontId="135" fillId="6" borderId="28" xfId="0" applyFont="1" applyFill="1" applyBorder="1" applyAlignment="1">
      <alignment vertical="center" wrapText="1"/>
    </xf>
    <xf numFmtId="0" fontId="135" fillId="6" borderId="47" xfId="0" applyFont="1" applyFill="1" applyBorder="1" applyAlignment="1">
      <alignment vertical="center" wrapText="1"/>
    </xf>
    <xf numFmtId="0" fontId="37" fillId="0" borderId="0" xfId="0" applyFont="1" applyAlignment="1">
      <alignment horizontal="center" wrapText="1"/>
    </xf>
    <xf numFmtId="0" fontId="37" fillId="0" borderId="0" xfId="0" applyFont="1" applyAlignment="1">
      <alignment horizontal="center" vertical="top" wrapText="1"/>
    </xf>
    <xf numFmtId="0" fontId="37" fillId="14" borderId="0" xfId="0" applyFont="1" applyFill="1" applyAlignment="1">
      <alignment horizontal="center" vertical="center" wrapText="1"/>
    </xf>
    <xf numFmtId="0" fontId="37" fillId="0" borderId="0" xfId="0" applyFont="1" applyAlignment="1">
      <alignment horizontal="left" vertical="center"/>
    </xf>
    <xf numFmtId="0" fontId="174" fillId="0" borderId="0" xfId="0" applyFont="1" applyAlignment="1">
      <alignment horizontal="center" vertical="center"/>
    </xf>
    <xf numFmtId="0" fontId="48" fillId="0" borderId="0" xfId="0" applyFont="1" applyAlignment="1">
      <alignment horizontal="center" vertical="center" wrapText="1"/>
    </xf>
    <xf numFmtId="0" fontId="40" fillId="15" borderId="86" xfId="0" applyFont="1" applyFill="1" applyBorder="1" applyAlignment="1">
      <alignment horizontal="center" vertical="center" wrapText="1"/>
    </xf>
    <xf numFmtId="0" fontId="40" fillId="15" borderId="55" xfId="0" applyFont="1" applyFill="1" applyBorder="1" applyAlignment="1">
      <alignment horizontal="center" vertical="center" wrapText="1"/>
    </xf>
    <xf numFmtId="0" fontId="41" fillId="15" borderId="47" xfId="0" applyFont="1" applyFill="1" applyBorder="1" applyAlignment="1">
      <alignment horizontal="center" vertical="center"/>
    </xf>
    <xf numFmtId="0" fontId="41" fillId="15" borderId="19" xfId="0" applyFont="1" applyFill="1" applyBorder="1" applyAlignment="1">
      <alignment horizontal="center" vertical="center"/>
    </xf>
    <xf numFmtId="0" fontId="34" fillId="0" borderId="10" xfId="0" applyFont="1" applyBorder="1" applyAlignment="1">
      <alignment horizontal="left" vertical="center"/>
    </xf>
    <xf numFmtId="0" fontId="34" fillId="0" borderId="11" xfId="0" applyFont="1" applyBorder="1" applyAlignment="1">
      <alignment horizontal="left" vertical="center"/>
    </xf>
    <xf numFmtId="0" fontId="34" fillId="0" borderId="5" xfId="0" applyFont="1" applyBorder="1" applyAlignment="1">
      <alignment horizontal="left" vertical="center"/>
    </xf>
    <xf numFmtId="0" fontId="34" fillId="0" borderId="9" xfId="0" applyFont="1" applyBorder="1" applyAlignment="1">
      <alignment horizontal="left" vertical="center"/>
    </xf>
    <xf numFmtId="0" fontId="34" fillId="0" borderId="14" xfId="0" applyFont="1" applyBorder="1" applyAlignment="1">
      <alignment horizontal="left" vertical="center"/>
    </xf>
    <xf numFmtId="0" fontId="34" fillId="0" borderId="13" xfId="0" applyFont="1" applyBorder="1" applyAlignment="1">
      <alignment horizontal="left" vertical="center"/>
    </xf>
    <xf numFmtId="0" fontId="31" fillId="22" borderId="10" xfId="0" applyFont="1" applyFill="1" applyBorder="1" applyAlignment="1">
      <alignment horizontal="left" vertical="center"/>
    </xf>
    <xf numFmtId="0" fontId="31" fillId="22" borderId="11" xfId="0" applyFont="1" applyFill="1" applyBorder="1" applyAlignment="1">
      <alignment horizontal="left" vertical="center"/>
    </xf>
    <xf numFmtId="0" fontId="31" fillId="22" borderId="5" xfId="0" applyFont="1" applyFill="1" applyBorder="1" applyAlignment="1">
      <alignment horizontal="left" vertical="center"/>
    </xf>
    <xf numFmtId="0" fontId="37" fillId="0" borderId="0" xfId="0" applyFont="1" applyAlignment="1">
      <alignment horizontal="center" vertical="center"/>
    </xf>
    <xf numFmtId="0" fontId="35" fillId="0" borderId="0" xfId="0" applyFont="1" applyAlignment="1">
      <alignment horizontal="left"/>
    </xf>
    <xf numFmtId="0" fontId="37" fillId="0" borderId="0" xfId="0" applyFont="1" applyAlignment="1">
      <alignment horizontal="center" vertical="center" wrapText="1"/>
    </xf>
    <xf numFmtId="0" fontId="36" fillId="0" borderId="0" xfId="0" applyFont="1" applyAlignment="1">
      <alignment horizontal="center" vertical="center" wrapText="1"/>
    </xf>
    <xf numFmtId="0" fontId="31" fillId="6" borderId="10" xfId="0" applyFont="1" applyFill="1" applyBorder="1" applyAlignment="1">
      <alignment horizontal="left" vertical="center"/>
    </xf>
    <xf numFmtId="0" fontId="31" fillId="6" borderId="11" xfId="0" applyFont="1" applyFill="1" applyBorder="1" applyAlignment="1">
      <alignment horizontal="left" vertical="center"/>
    </xf>
    <xf numFmtId="0" fontId="31" fillId="6" borderId="5" xfId="0" applyFont="1" applyFill="1" applyBorder="1" applyAlignment="1">
      <alignment horizontal="left" vertical="center"/>
    </xf>
    <xf numFmtId="0" fontId="31" fillId="6" borderId="9" xfId="0" applyFont="1" applyFill="1" applyBorder="1" applyAlignment="1">
      <alignment horizontal="left" vertical="center"/>
    </xf>
    <xf numFmtId="0" fontId="31" fillId="6" borderId="14" xfId="0" applyFont="1" applyFill="1" applyBorder="1" applyAlignment="1">
      <alignment horizontal="left" vertical="center"/>
    </xf>
    <xf numFmtId="0" fontId="31" fillId="6" borderId="13" xfId="0" applyFont="1" applyFill="1" applyBorder="1" applyAlignment="1">
      <alignment horizontal="left" vertical="center"/>
    </xf>
    <xf numFmtId="0" fontId="31" fillId="14" borderId="27" xfId="0" applyFont="1" applyFill="1" applyBorder="1" applyAlignment="1">
      <alignment horizontal="left" vertical="center" wrapText="1"/>
    </xf>
    <xf numFmtId="0" fontId="31" fillId="14" borderId="47" xfId="0" applyFont="1" applyFill="1" applyBorder="1" applyAlignment="1">
      <alignment horizontal="left" vertical="center" wrapText="1"/>
    </xf>
    <xf numFmtId="0" fontId="31" fillId="14" borderId="27" xfId="0" applyFont="1" applyFill="1" applyBorder="1" applyAlignment="1">
      <alignment horizontal="center" vertical="center" wrapText="1"/>
    </xf>
    <xf numFmtId="0" fontId="31" fillId="14" borderId="28" xfId="0" applyFont="1" applyFill="1" applyBorder="1" applyAlignment="1">
      <alignment horizontal="center" vertical="center" wrapText="1"/>
    </xf>
    <xf numFmtId="0" fontId="40" fillId="15" borderId="57" xfId="0" applyFont="1" applyFill="1" applyBorder="1" applyAlignment="1">
      <alignment horizontal="center" vertical="center" wrapText="1"/>
    </xf>
    <xf numFmtId="0" fontId="40" fillId="15" borderId="26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6" fillId="0" borderId="18" xfId="0" applyFont="1" applyBorder="1" applyAlignment="1">
      <alignment horizontal="center" vertical="center"/>
    </xf>
    <xf numFmtId="0" fontId="16" fillId="0" borderId="19" xfId="0" applyFont="1" applyBorder="1" applyAlignment="1">
      <alignment horizontal="center" vertical="center"/>
    </xf>
    <xf numFmtId="0" fontId="7" fillId="0" borderId="10" xfId="0" applyFont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2" fillId="0" borderId="0" xfId="0" applyFont="1" applyAlignment="1">
      <alignment horizontal="center" vertical="top" wrapText="1"/>
    </xf>
    <xf numFmtId="0" fontId="78" fillId="3" borderId="48" xfId="0" applyFont="1" applyFill="1" applyBorder="1" applyAlignment="1">
      <alignment horizontal="center" vertical="center" wrapText="1"/>
    </xf>
    <xf numFmtId="0" fontId="78" fillId="3" borderId="49" xfId="0" applyFont="1" applyFill="1" applyBorder="1" applyAlignment="1">
      <alignment horizontal="center" vertical="center" wrapText="1"/>
    </xf>
    <xf numFmtId="0" fontId="78" fillId="3" borderId="69" xfId="0" applyFont="1" applyFill="1" applyBorder="1" applyAlignment="1">
      <alignment horizontal="center" vertical="center" wrapText="1"/>
    </xf>
    <xf numFmtId="0" fontId="78" fillId="3" borderId="72" xfId="0" applyFont="1" applyFill="1" applyBorder="1" applyAlignment="1">
      <alignment horizontal="center" vertical="center" wrapText="1"/>
    </xf>
    <xf numFmtId="0" fontId="78" fillId="3" borderId="80" xfId="0" applyFont="1" applyFill="1" applyBorder="1" applyAlignment="1">
      <alignment horizontal="center" vertical="center"/>
    </xf>
    <xf numFmtId="0" fontId="78" fillId="3" borderId="52" xfId="0" applyFont="1" applyFill="1" applyBorder="1" applyAlignment="1">
      <alignment horizontal="center" vertical="center"/>
    </xf>
    <xf numFmtId="0" fontId="78" fillId="3" borderId="22" xfId="0" applyFont="1" applyFill="1" applyBorder="1" applyAlignment="1">
      <alignment horizontal="center" vertical="center"/>
    </xf>
    <xf numFmtId="0" fontId="7" fillId="0" borderId="9" xfId="0" applyFont="1" applyBorder="1" applyAlignment="1">
      <alignment vertical="center"/>
    </xf>
    <xf numFmtId="0" fontId="7" fillId="0" borderId="14" xfId="0" applyFont="1" applyBorder="1" applyAlignment="1">
      <alignment vertical="center"/>
    </xf>
    <xf numFmtId="0" fontId="31" fillId="7" borderId="10" xfId="0" applyFont="1" applyFill="1" applyBorder="1" applyAlignment="1">
      <alignment vertical="center"/>
    </xf>
    <xf numFmtId="0" fontId="31" fillId="7" borderId="11" xfId="0" applyFont="1" applyFill="1" applyBorder="1" applyAlignment="1">
      <alignment vertical="center"/>
    </xf>
    <xf numFmtId="0" fontId="31" fillId="7" borderId="9" xfId="0" applyFont="1" applyFill="1" applyBorder="1" applyAlignment="1">
      <alignment vertical="center"/>
    </xf>
    <xf numFmtId="0" fontId="31" fillId="7" borderId="14" xfId="0" applyFont="1" applyFill="1" applyBorder="1" applyAlignment="1">
      <alignment vertical="center"/>
    </xf>
    <xf numFmtId="0" fontId="7" fillId="0" borderId="1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1" fontId="16" fillId="0" borderId="18" xfId="0" applyNumberFormat="1" applyFont="1" applyBorder="1" applyAlignment="1">
      <alignment horizontal="center" vertical="center"/>
    </xf>
    <xf numFmtId="1" fontId="16" fillId="0" borderId="19" xfId="0" applyNumberFormat="1" applyFont="1" applyBorder="1" applyAlignment="1">
      <alignment horizontal="center" vertical="center"/>
    </xf>
    <xf numFmtId="0" fontId="1" fillId="0" borderId="28" xfId="0" applyFont="1" applyBorder="1" applyAlignment="1">
      <alignment vertical="center" wrapText="1"/>
    </xf>
    <xf numFmtId="0" fontId="1" fillId="0" borderId="47" xfId="0" applyFont="1" applyBorder="1" applyAlignment="1">
      <alignment vertical="center" wrapText="1"/>
    </xf>
    <xf numFmtId="0" fontId="1" fillId="0" borderId="27" xfId="0" applyFont="1" applyBorder="1" applyAlignment="1">
      <alignment vertical="center" wrapText="1"/>
    </xf>
    <xf numFmtId="1" fontId="114" fillId="55" borderId="1" xfId="0" applyNumberFormat="1" applyFont="1" applyFill="1" applyBorder="1" applyAlignment="1">
      <alignment horizontal="center" vertical="center"/>
    </xf>
    <xf numFmtId="1" fontId="114" fillId="55" borderId="3" xfId="0" applyNumberFormat="1" applyFont="1" applyFill="1" applyBorder="1" applyAlignment="1">
      <alignment horizontal="center" vertical="center"/>
    </xf>
    <xf numFmtId="1" fontId="114" fillId="55" borderId="2" xfId="0" applyNumberFormat="1" applyFont="1" applyFill="1" applyBorder="1" applyAlignment="1">
      <alignment horizontal="center" vertical="center"/>
    </xf>
    <xf numFmtId="0" fontId="115" fillId="3" borderId="10" xfId="0" applyFont="1" applyFill="1" applyBorder="1" applyAlignment="1">
      <alignment horizontal="center" vertical="center"/>
    </xf>
    <xf numFmtId="0" fontId="115" fillId="3" borderId="11" xfId="0" applyFont="1" applyFill="1" applyBorder="1" applyAlignment="1">
      <alignment horizontal="center" vertical="center"/>
    </xf>
    <xf numFmtId="0" fontId="31" fillId="0" borderId="17" xfId="0" applyFont="1" applyBorder="1" applyAlignment="1">
      <alignment horizontal="center" vertical="center" wrapText="1"/>
    </xf>
    <xf numFmtId="0" fontId="79" fillId="34" borderId="27" xfId="0" applyFont="1" applyFill="1" applyBorder="1" applyAlignment="1">
      <alignment horizontal="center" vertical="center" wrapText="1"/>
    </xf>
    <xf numFmtId="0" fontId="79" fillId="34" borderId="47" xfId="0" applyFont="1" applyFill="1" applyBorder="1" applyAlignment="1">
      <alignment horizontal="center" vertical="center" wrapText="1"/>
    </xf>
    <xf numFmtId="2" fontId="79" fillId="34" borderId="18" xfId="0" applyNumberFormat="1" applyFont="1" applyFill="1" applyBorder="1" applyAlignment="1">
      <alignment horizontal="center" vertical="center"/>
    </xf>
    <xf numFmtId="2" fontId="79" fillId="34" borderId="19" xfId="0" applyNumberFormat="1" applyFont="1" applyFill="1" applyBorder="1" applyAlignment="1">
      <alignment horizontal="center" vertical="center"/>
    </xf>
    <xf numFmtId="9" fontId="79" fillId="34" borderId="32" xfId="1" applyFont="1" applyFill="1" applyBorder="1" applyAlignment="1" applyProtection="1">
      <alignment horizontal="center" vertical="center"/>
    </xf>
    <xf numFmtId="9" fontId="79" fillId="34" borderId="46" xfId="1" applyFont="1" applyFill="1" applyBorder="1" applyAlignment="1" applyProtection="1">
      <alignment horizontal="center" vertical="center"/>
    </xf>
    <xf numFmtId="0" fontId="76" fillId="34" borderId="27" xfId="0" applyFont="1" applyFill="1" applyBorder="1" applyAlignment="1">
      <alignment horizontal="center" vertical="center"/>
    </xf>
    <xf numFmtId="0" fontId="76" fillId="34" borderId="47" xfId="0" applyFont="1" applyFill="1" applyBorder="1" applyAlignment="1">
      <alignment horizontal="center" vertical="center"/>
    </xf>
    <xf numFmtId="165" fontId="76" fillId="34" borderId="18" xfId="0" applyNumberFormat="1" applyFont="1" applyFill="1" applyBorder="1" applyAlignment="1">
      <alignment horizontal="center" vertical="center"/>
    </xf>
    <xf numFmtId="165" fontId="76" fillId="34" borderId="19" xfId="0" applyNumberFormat="1" applyFont="1" applyFill="1" applyBorder="1" applyAlignment="1">
      <alignment horizontal="center" vertical="center"/>
    </xf>
    <xf numFmtId="0" fontId="16" fillId="0" borderId="27" xfId="0" applyFont="1" applyBorder="1" applyAlignment="1">
      <alignment horizontal="center" vertical="center"/>
    </xf>
    <xf numFmtId="0" fontId="16" fillId="0" borderId="47" xfId="0" applyFont="1" applyBorder="1" applyAlignment="1">
      <alignment horizontal="center" vertical="center"/>
    </xf>
    <xf numFmtId="0" fontId="78" fillId="3" borderId="18" xfId="0" applyFont="1" applyFill="1" applyBorder="1" applyAlignment="1">
      <alignment horizontal="center" vertical="center" wrapText="1"/>
    </xf>
    <xf numFmtId="0" fontId="78" fillId="3" borderId="19" xfId="0" applyFont="1" applyFill="1" applyBorder="1" applyAlignment="1">
      <alignment horizontal="center" vertical="center" wrapText="1"/>
    </xf>
    <xf numFmtId="0" fontId="1" fillId="0" borderId="50" xfId="0" applyFont="1" applyBorder="1" applyAlignment="1">
      <alignment vertical="center" wrapText="1"/>
    </xf>
    <xf numFmtId="0" fontId="1" fillId="0" borderId="15" xfId="0" applyFont="1" applyBorder="1" applyAlignment="1">
      <alignment vertical="center" wrapText="1"/>
    </xf>
    <xf numFmtId="0" fontId="1" fillId="0" borderId="41" xfId="0" applyFont="1" applyBorder="1" applyAlignment="1">
      <alignment vertical="center" wrapText="1"/>
    </xf>
    <xf numFmtId="0" fontId="1" fillId="0" borderId="45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31" fillId="7" borderId="9" xfId="0" applyFont="1" applyFill="1" applyBorder="1" applyAlignment="1">
      <alignment horizontal="center" vertical="center"/>
    </xf>
    <xf numFmtId="0" fontId="31" fillId="7" borderId="14" xfId="0" applyFont="1" applyFill="1" applyBorder="1" applyAlignment="1">
      <alignment horizontal="center" vertical="center"/>
    </xf>
    <xf numFmtId="0" fontId="31" fillId="7" borderId="13" xfId="0" applyFont="1" applyFill="1" applyBorder="1" applyAlignment="1">
      <alignment horizontal="center" vertical="center"/>
    </xf>
    <xf numFmtId="0" fontId="78" fillId="3" borderId="29" xfId="0" applyFont="1" applyFill="1" applyBorder="1" applyAlignment="1">
      <alignment horizontal="center" vertical="center"/>
    </xf>
    <xf numFmtId="0" fontId="78" fillId="3" borderId="43" xfId="0" applyFont="1" applyFill="1" applyBorder="1" applyAlignment="1">
      <alignment horizontal="center" vertical="center"/>
    </xf>
    <xf numFmtId="0" fontId="78" fillId="3" borderId="21" xfId="0" applyFont="1" applyFill="1" applyBorder="1" applyAlignment="1">
      <alignment horizontal="center" vertical="center"/>
    </xf>
    <xf numFmtId="0" fontId="78" fillId="3" borderId="29" xfId="0" applyFont="1" applyFill="1" applyBorder="1" applyAlignment="1">
      <alignment horizontal="center" vertical="center" wrapText="1"/>
    </xf>
    <xf numFmtId="0" fontId="78" fillId="3" borderId="43" xfId="0" applyFont="1" applyFill="1" applyBorder="1" applyAlignment="1">
      <alignment horizontal="center" vertical="center" wrapText="1"/>
    </xf>
    <xf numFmtId="0" fontId="78" fillId="3" borderId="59" xfId="0" applyFont="1" applyFill="1" applyBorder="1" applyAlignment="1">
      <alignment horizontal="center" vertical="center" wrapText="1"/>
    </xf>
    <xf numFmtId="0" fontId="78" fillId="3" borderId="62" xfId="0" applyFont="1" applyFill="1" applyBorder="1" applyAlignment="1">
      <alignment horizontal="center" vertical="center" wrapText="1"/>
    </xf>
    <xf numFmtId="0" fontId="78" fillId="3" borderId="21" xfId="0" applyFont="1" applyFill="1" applyBorder="1" applyAlignment="1">
      <alignment horizontal="center" vertical="center" wrapText="1"/>
    </xf>
    <xf numFmtId="1" fontId="7" fillId="4" borderId="1" xfId="0" applyNumberFormat="1" applyFont="1" applyFill="1" applyBorder="1" applyAlignment="1">
      <alignment horizontal="center" vertical="center"/>
    </xf>
    <xf numFmtId="1" fontId="7" fillId="4" borderId="3" xfId="0" applyNumberFormat="1" applyFont="1" applyFill="1" applyBorder="1" applyAlignment="1">
      <alignment horizontal="center" vertical="center"/>
    </xf>
    <xf numFmtId="1" fontId="7" fillId="4" borderId="2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2" fillId="0" borderId="0" xfId="0" quotePrefix="1" applyFont="1" applyAlignment="1">
      <alignment horizontal="center" vertical="center" wrapText="1"/>
    </xf>
    <xf numFmtId="0" fontId="1" fillId="0" borderId="17" xfId="0" applyFont="1" applyBorder="1" applyAlignment="1">
      <alignment horizontal="left" vertical="center" wrapText="1"/>
    </xf>
    <xf numFmtId="0" fontId="1" fillId="0" borderId="18" xfId="0" applyFont="1" applyBorder="1" applyAlignment="1">
      <alignment horizontal="left" vertical="center" wrapText="1"/>
    </xf>
    <xf numFmtId="0" fontId="1" fillId="0" borderId="25" xfId="0" applyFont="1" applyBorder="1" applyAlignment="1">
      <alignment horizontal="left" vertical="center" wrapText="1"/>
    </xf>
    <xf numFmtId="0" fontId="1" fillId="0" borderId="19" xfId="0" applyFont="1" applyBorder="1" applyAlignment="1">
      <alignment horizontal="left" vertical="center" wrapText="1"/>
    </xf>
    <xf numFmtId="0" fontId="2" fillId="0" borderId="39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8" fillId="0" borderId="0" xfId="0" applyFont="1" applyAlignment="1">
      <alignment horizontal="left"/>
    </xf>
    <xf numFmtId="0" fontId="7" fillId="0" borderId="1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1" fillId="0" borderId="27" xfId="0" applyFont="1" applyBorder="1" applyAlignment="1">
      <alignment horizontal="left" vertical="center" wrapText="1"/>
    </xf>
    <xf numFmtId="0" fontId="1" fillId="0" borderId="47" xfId="0" applyFont="1" applyBorder="1" applyAlignment="1">
      <alignment horizontal="left" vertical="center" wrapText="1"/>
    </xf>
    <xf numFmtId="0" fontId="1" fillId="0" borderId="28" xfId="0" applyFont="1" applyBorder="1" applyAlignment="1">
      <alignment horizontal="left" vertical="center" wrapText="1"/>
    </xf>
    <xf numFmtId="0" fontId="31" fillId="7" borderId="10" xfId="0" applyFont="1" applyFill="1" applyBorder="1" applyAlignment="1">
      <alignment horizontal="left" vertical="center"/>
    </xf>
    <xf numFmtId="0" fontId="31" fillId="7" borderId="11" xfId="0" applyFont="1" applyFill="1" applyBorder="1" applyAlignment="1">
      <alignment horizontal="left" vertical="center"/>
    </xf>
    <xf numFmtId="0" fontId="31" fillId="7" borderId="9" xfId="0" applyFont="1" applyFill="1" applyBorder="1" applyAlignment="1">
      <alignment horizontal="left" vertical="center"/>
    </xf>
    <xf numFmtId="0" fontId="31" fillId="7" borderId="14" xfId="0" applyFont="1" applyFill="1" applyBorder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" fillId="0" borderId="0" xfId="0" quotePrefix="1" applyFont="1" applyAlignment="1">
      <alignment horizontal="left" vertical="center" wrapText="1"/>
    </xf>
    <xf numFmtId="0" fontId="58" fillId="0" borderId="0" xfId="0" applyFont="1" applyAlignment="1">
      <alignment horizontal="center" vertical="top" wrapText="1"/>
    </xf>
    <xf numFmtId="0" fontId="64" fillId="3" borderId="42" xfId="0" applyFont="1" applyFill="1" applyBorder="1" applyAlignment="1">
      <alignment horizontal="center" vertical="center"/>
    </xf>
    <xf numFmtId="0" fontId="64" fillId="3" borderId="17" xfId="0" applyFont="1" applyFill="1" applyBorder="1" applyAlignment="1">
      <alignment horizontal="center" vertical="center"/>
    </xf>
    <xf numFmtId="0" fontId="64" fillId="3" borderId="34" xfId="0" applyFont="1" applyFill="1" applyBorder="1" applyAlignment="1">
      <alignment horizontal="center" vertical="center"/>
    </xf>
    <xf numFmtId="0" fontId="55" fillId="3" borderId="42" xfId="0" applyFont="1" applyFill="1" applyBorder="1" applyAlignment="1">
      <alignment horizontal="center"/>
    </xf>
    <xf numFmtId="0" fontId="55" fillId="3" borderId="17" xfId="0" applyFont="1" applyFill="1" applyBorder="1" applyAlignment="1">
      <alignment horizontal="center"/>
    </xf>
    <xf numFmtId="0" fontId="55" fillId="3" borderId="29" xfId="0" applyFont="1" applyFill="1" applyBorder="1" applyAlignment="1">
      <alignment horizontal="center"/>
    </xf>
    <xf numFmtId="0" fontId="67" fillId="3" borderId="42" xfId="0" applyFont="1" applyFill="1" applyBorder="1" applyAlignment="1">
      <alignment horizontal="center" vertical="center"/>
    </xf>
    <xf numFmtId="0" fontId="67" fillId="3" borderId="17" xfId="0" applyFont="1" applyFill="1" applyBorder="1" applyAlignment="1">
      <alignment horizontal="center" vertical="center"/>
    </xf>
    <xf numFmtId="0" fontId="67" fillId="3" borderId="29" xfId="0" applyFont="1" applyFill="1" applyBorder="1" applyAlignment="1">
      <alignment horizontal="center" vertical="center"/>
    </xf>
    <xf numFmtId="0" fontId="64" fillId="3" borderId="62" xfId="0" applyFont="1" applyFill="1" applyBorder="1" applyAlignment="1">
      <alignment horizontal="center" vertical="center"/>
    </xf>
    <xf numFmtId="0" fontId="64" fillId="3" borderId="43" xfId="0" applyFont="1" applyFill="1" applyBorder="1" applyAlignment="1">
      <alignment horizontal="center" vertical="center"/>
    </xf>
    <xf numFmtId="0" fontId="64" fillId="3" borderId="59" xfId="0" applyFont="1" applyFill="1" applyBorder="1" applyAlignment="1">
      <alignment horizontal="center" vertical="center"/>
    </xf>
    <xf numFmtId="0" fontId="67" fillId="3" borderId="62" xfId="0" applyFont="1" applyFill="1" applyBorder="1" applyAlignment="1">
      <alignment horizontal="center" vertical="center"/>
    </xf>
    <xf numFmtId="0" fontId="67" fillId="3" borderId="43" xfId="0" applyFont="1" applyFill="1" applyBorder="1" applyAlignment="1">
      <alignment horizontal="center" vertical="center"/>
    </xf>
    <xf numFmtId="0" fontId="55" fillId="3" borderId="34" xfId="0" applyFont="1" applyFill="1" applyBorder="1" applyAlignment="1">
      <alignment horizontal="center"/>
    </xf>
    <xf numFmtId="0" fontId="7" fillId="0" borderId="18" xfId="0" applyFont="1" applyBorder="1" applyAlignment="1">
      <alignment horizontal="left" vertical="center" wrapText="1"/>
    </xf>
    <xf numFmtId="0" fontId="7" fillId="0" borderId="25" xfId="0" applyFont="1" applyBorder="1" applyAlignment="1">
      <alignment horizontal="left" vertical="center" wrapText="1"/>
    </xf>
    <xf numFmtId="0" fontId="7" fillId="0" borderId="27" xfId="0" applyFont="1" applyBorder="1" applyAlignment="1">
      <alignment horizontal="left" vertical="center" wrapText="1"/>
    </xf>
    <xf numFmtId="0" fontId="7" fillId="0" borderId="28" xfId="0" applyFont="1" applyBorder="1" applyAlignment="1">
      <alignment horizontal="left" vertical="center" wrapText="1"/>
    </xf>
    <xf numFmtId="0" fontId="25" fillId="0" borderId="0" xfId="0" applyFont="1" applyAlignment="1">
      <alignment horizontal="left"/>
    </xf>
    <xf numFmtId="0" fontId="58" fillId="0" borderId="0" xfId="0" applyFont="1" applyAlignment="1">
      <alignment horizontal="center" vertical="center"/>
    </xf>
    <xf numFmtId="9" fontId="19" fillId="57" borderId="34" xfId="1" applyFont="1" applyFill="1" applyBorder="1" applyAlignment="1" applyProtection="1">
      <alignment horizontal="center" vertical="center"/>
    </xf>
    <xf numFmtId="0" fontId="35" fillId="56" borderId="42" xfId="0" applyFont="1" applyFill="1" applyBorder="1" applyAlignment="1">
      <alignment horizontal="center" vertical="center"/>
    </xf>
    <xf numFmtId="0" fontId="35" fillId="56" borderId="17" xfId="0" applyFont="1" applyFill="1" applyBorder="1" applyAlignment="1">
      <alignment horizontal="center" vertical="center"/>
    </xf>
    <xf numFmtId="9" fontId="35" fillId="56" borderId="34" xfId="0" applyNumberFormat="1" applyFont="1" applyFill="1" applyBorder="1" applyAlignment="1">
      <alignment horizontal="center" vertical="center"/>
    </xf>
    <xf numFmtId="0" fontId="35" fillId="57" borderId="42" xfId="0" applyFont="1" applyFill="1" applyBorder="1" applyAlignment="1">
      <alignment horizontal="center" vertical="center"/>
    </xf>
    <xf numFmtId="2" fontId="35" fillId="57" borderId="17" xfId="0" applyNumberFormat="1" applyFont="1" applyFill="1" applyBorder="1" applyAlignment="1">
      <alignment horizontal="center" vertical="center"/>
    </xf>
    <xf numFmtId="0" fontId="107" fillId="0" borderId="0" xfId="0" applyFont="1" applyAlignment="1">
      <alignment horizontal="center" vertical="center" wrapText="1"/>
    </xf>
    <xf numFmtId="0" fontId="107" fillId="0" borderId="39" xfId="0" applyFont="1" applyBorder="1" applyAlignment="1">
      <alignment horizontal="center" vertical="center"/>
    </xf>
    <xf numFmtId="0" fontId="107" fillId="0" borderId="0" xfId="0" applyFont="1" applyAlignment="1">
      <alignment horizontal="center" vertical="center"/>
    </xf>
    <xf numFmtId="0" fontId="147" fillId="55" borderId="21" xfId="0" applyFont="1" applyFill="1" applyBorder="1" applyAlignment="1">
      <alignment horizontal="center" vertical="center" wrapText="1"/>
    </xf>
    <xf numFmtId="9" fontId="19" fillId="55" borderId="87" xfId="0" applyNumberFormat="1" applyFont="1" applyFill="1" applyBorder="1" applyAlignment="1">
      <alignment horizontal="center" vertical="center" wrapText="1"/>
    </xf>
    <xf numFmtId="0" fontId="106" fillId="0" borderId="14" xfId="0" applyFont="1" applyBorder="1" applyAlignment="1">
      <alignment vertical="center"/>
    </xf>
    <xf numFmtId="0" fontId="106" fillId="0" borderId="0" xfId="0" applyFont="1" applyAlignment="1">
      <alignment vertical="center"/>
    </xf>
    <xf numFmtId="0" fontId="136" fillId="0" borderId="14" xfId="0" applyFont="1" applyBorder="1" applyAlignment="1">
      <alignment horizontal="center" vertical="center" wrapText="1"/>
    </xf>
    <xf numFmtId="0" fontId="136" fillId="0" borderId="0" xfId="0" applyFont="1" applyAlignment="1">
      <alignment horizontal="center" vertical="center" wrapText="1"/>
    </xf>
    <xf numFmtId="0" fontId="34" fillId="0" borderId="18" xfId="0" applyFont="1" applyBorder="1" applyAlignment="1">
      <alignment vertical="center" wrapText="1"/>
    </xf>
    <xf numFmtId="0" fontId="34" fillId="0" borderId="25" xfId="0" applyFont="1" applyBorder="1" applyAlignment="1">
      <alignment vertical="center" wrapText="1"/>
    </xf>
    <xf numFmtId="0" fontId="34" fillId="0" borderId="19" xfId="0" applyFont="1" applyBorder="1" applyAlignment="1">
      <alignment vertical="center" wrapText="1"/>
    </xf>
    <xf numFmtId="0" fontId="34" fillId="0" borderId="17" xfId="0" applyFont="1" applyBorder="1" applyAlignment="1">
      <alignment vertical="center" wrapText="1"/>
    </xf>
    <xf numFmtId="0" fontId="34" fillId="6" borderId="17" xfId="0" applyFont="1" applyFill="1" applyBorder="1" applyAlignment="1">
      <alignment vertical="center" wrapText="1"/>
    </xf>
    <xf numFmtId="0" fontId="152" fillId="0" borderId="76" xfId="0" applyFont="1" applyBorder="1" applyAlignment="1">
      <alignment horizontal="left" vertical="center" wrapText="1"/>
    </xf>
    <xf numFmtId="0" fontId="152" fillId="0" borderId="75" xfId="0" applyFont="1" applyBorder="1" applyAlignment="1">
      <alignment horizontal="left" vertical="center" wrapText="1"/>
    </xf>
    <xf numFmtId="0" fontId="34" fillId="0" borderId="18" xfId="0" applyFont="1" applyBorder="1" applyAlignment="1">
      <alignment horizontal="left" vertical="center" wrapText="1"/>
    </xf>
    <xf numFmtId="0" fontId="34" fillId="0" borderId="25" xfId="0" applyFont="1" applyBorder="1" applyAlignment="1">
      <alignment horizontal="left" vertical="center" wrapText="1"/>
    </xf>
    <xf numFmtId="0" fontId="152" fillId="0" borderId="77" xfId="0" applyFont="1" applyBorder="1" applyAlignment="1">
      <alignment horizontal="left" vertical="center" wrapText="1"/>
    </xf>
    <xf numFmtId="0" fontId="106" fillId="0" borderId="14" xfId="0" applyFont="1" applyBorder="1" applyAlignment="1">
      <alignment horizontal="center" vertical="center"/>
    </xf>
    <xf numFmtId="0" fontId="106" fillId="0" borderId="0" xfId="0" applyFont="1" applyAlignment="1">
      <alignment horizontal="center" vertical="center"/>
    </xf>
    <xf numFmtId="0" fontId="34" fillId="0" borderId="17" xfId="0" applyFont="1" applyBorder="1" applyAlignment="1">
      <alignment horizontal="left" vertical="center" wrapText="1"/>
    </xf>
    <xf numFmtId="0" fontId="34" fillId="0" borderId="19" xfId="0" applyFont="1" applyBorder="1" applyAlignment="1">
      <alignment horizontal="left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left" vertical="center"/>
    </xf>
    <xf numFmtId="0" fontId="7" fillId="0" borderId="14" xfId="0" applyFont="1" applyBorder="1" applyAlignment="1">
      <alignment horizontal="left" vertical="center"/>
    </xf>
    <xf numFmtId="0" fontId="7" fillId="0" borderId="13" xfId="0" applyFont="1" applyBorder="1" applyAlignment="1">
      <alignment horizontal="left" vertical="center"/>
    </xf>
    <xf numFmtId="0" fontId="31" fillId="9" borderId="10" xfId="0" applyFont="1" applyFill="1" applyBorder="1" applyAlignment="1">
      <alignment horizontal="left" vertical="center"/>
    </xf>
    <xf numFmtId="0" fontId="31" fillId="9" borderId="11" xfId="0" applyFont="1" applyFill="1" applyBorder="1" applyAlignment="1">
      <alignment horizontal="left" vertical="center"/>
    </xf>
    <xf numFmtId="0" fontId="31" fillId="9" borderId="5" xfId="0" applyFont="1" applyFill="1" applyBorder="1" applyAlignment="1">
      <alignment horizontal="left" vertical="center"/>
    </xf>
    <xf numFmtId="0" fontId="31" fillId="9" borderId="9" xfId="0" applyFont="1" applyFill="1" applyBorder="1" applyAlignment="1">
      <alignment horizontal="left" vertical="center"/>
    </xf>
    <xf numFmtId="0" fontId="31" fillId="9" borderId="14" xfId="0" applyFont="1" applyFill="1" applyBorder="1" applyAlignment="1">
      <alignment horizontal="left" vertical="center"/>
    </xf>
    <xf numFmtId="0" fontId="31" fillId="9" borderId="13" xfId="0" applyFont="1" applyFill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7" fillId="0" borderId="11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22" fillId="0" borderId="0" xfId="0" applyFont="1" applyAlignment="1">
      <alignment horizontal="center"/>
    </xf>
    <xf numFmtId="0" fontId="7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top"/>
    </xf>
    <xf numFmtId="0" fontId="7" fillId="0" borderId="19" xfId="0" applyFont="1" applyBorder="1" applyAlignment="1">
      <alignment horizontal="left" vertical="center" wrapText="1"/>
    </xf>
    <xf numFmtId="0" fontId="7" fillId="0" borderId="17" xfId="0" applyFont="1" applyBorder="1" applyAlignment="1">
      <alignment horizontal="left" vertical="center" wrapText="1"/>
    </xf>
    <xf numFmtId="0" fontId="38" fillId="0" borderId="0" xfId="0" applyFont="1" applyAlignment="1">
      <alignment horizontal="center" wrapText="1"/>
    </xf>
    <xf numFmtId="0" fontId="38" fillId="0" borderId="0" xfId="0" applyFont="1" applyAlignment="1">
      <alignment horizontal="center" vertical="top" wrapText="1"/>
    </xf>
    <xf numFmtId="0" fontId="37" fillId="0" borderId="39" xfId="0" applyFont="1" applyBorder="1" applyAlignment="1">
      <alignment horizontal="center"/>
    </xf>
    <xf numFmtId="0" fontId="37" fillId="0" borderId="0" xfId="0" applyFont="1" applyAlignment="1">
      <alignment horizontal="center"/>
    </xf>
    <xf numFmtId="0" fontId="36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46" fillId="19" borderId="1" xfId="0" applyFont="1" applyFill="1" applyBorder="1" applyAlignment="1">
      <alignment horizontal="center" vertical="center"/>
    </xf>
    <xf numFmtId="0" fontId="46" fillId="19" borderId="3" xfId="0" applyFont="1" applyFill="1" applyBorder="1" applyAlignment="1">
      <alignment horizontal="center" vertical="center"/>
    </xf>
    <xf numFmtId="0" fontId="46" fillId="19" borderId="2" xfId="0" applyFont="1" applyFill="1" applyBorder="1" applyAlignment="1">
      <alignment horizontal="center" vertical="center"/>
    </xf>
    <xf numFmtId="0" fontId="46" fillId="0" borderId="1" xfId="0" applyFont="1" applyBorder="1" applyAlignment="1">
      <alignment horizontal="left" vertical="center"/>
    </xf>
    <xf numFmtId="0" fontId="46" fillId="0" borderId="3" xfId="0" applyFont="1" applyBorder="1" applyAlignment="1">
      <alignment horizontal="left" vertical="center"/>
    </xf>
    <xf numFmtId="0" fontId="46" fillId="0" borderId="2" xfId="0" applyFont="1" applyBorder="1" applyAlignment="1">
      <alignment horizontal="left" vertical="center"/>
    </xf>
    <xf numFmtId="0" fontId="24" fillId="0" borderId="15" xfId="0" applyFont="1" applyBorder="1" applyAlignment="1">
      <alignment horizontal="right" vertical="center"/>
    </xf>
    <xf numFmtId="0" fontId="24" fillId="0" borderId="41" xfId="0" applyFont="1" applyBorder="1" applyAlignment="1">
      <alignment horizontal="right" vertical="center"/>
    </xf>
    <xf numFmtId="0" fontId="37" fillId="0" borderId="39" xfId="0" applyFont="1" applyBorder="1" applyAlignment="1">
      <alignment horizontal="center" vertical="center"/>
    </xf>
    <xf numFmtId="0" fontId="24" fillId="0" borderId="0" xfId="0" applyFont="1" applyAlignment="1">
      <alignment horizontal="left"/>
    </xf>
    <xf numFmtId="0" fontId="31" fillId="0" borderId="82" xfId="0" applyFont="1" applyBorder="1" applyAlignment="1">
      <alignment horizontal="left" vertical="center" wrapText="1"/>
    </xf>
    <xf numFmtId="0" fontId="31" fillId="0" borderId="65" xfId="0" applyFont="1" applyBorder="1" applyAlignment="1">
      <alignment horizontal="left" vertical="center" wrapText="1"/>
    </xf>
    <xf numFmtId="0" fontId="31" fillId="0" borderId="64" xfId="0" applyFont="1" applyBorder="1" applyAlignment="1">
      <alignment horizontal="left" vertical="center" wrapText="1"/>
    </xf>
    <xf numFmtId="0" fontId="31" fillId="0" borderId="63" xfId="0" applyFont="1" applyBorder="1" applyAlignment="1">
      <alignment horizontal="left" vertical="center" wrapText="1"/>
    </xf>
    <xf numFmtId="0" fontId="31" fillId="0" borderId="20" xfId="0" applyFont="1" applyBorder="1" applyAlignment="1">
      <alignment horizontal="center" vertical="center" wrapText="1"/>
    </xf>
    <xf numFmtId="0" fontId="31" fillId="0" borderId="23" xfId="0" applyFont="1" applyBorder="1" applyAlignment="1">
      <alignment horizontal="center" vertical="center" wrapText="1"/>
    </xf>
    <xf numFmtId="0" fontId="31" fillId="0" borderId="53" xfId="0" applyFont="1" applyBorder="1" applyAlignment="1">
      <alignment horizontal="center" vertical="center" wrapText="1"/>
    </xf>
    <xf numFmtId="0" fontId="41" fillId="21" borderId="43" xfId="0" applyFont="1" applyFill="1" applyBorder="1" applyAlignment="1">
      <alignment horizontal="center"/>
    </xf>
    <xf numFmtId="0" fontId="58" fillId="0" borderId="0" xfId="0" applyFont="1" applyAlignment="1">
      <alignment horizontal="center"/>
    </xf>
    <xf numFmtId="49" fontId="7" fillId="0" borderId="1" xfId="0" applyNumberFormat="1" applyFont="1" applyBorder="1" applyAlignment="1">
      <alignment horizontal="left" vertical="center"/>
    </xf>
    <xf numFmtId="49" fontId="7" fillId="0" borderId="3" xfId="0" applyNumberFormat="1" applyFont="1" applyBorder="1" applyAlignment="1">
      <alignment horizontal="left" vertical="center"/>
    </xf>
    <xf numFmtId="49" fontId="7" fillId="0" borderId="2" xfId="0" applyNumberFormat="1" applyFont="1" applyBorder="1" applyAlignment="1">
      <alignment horizontal="left" vertical="center"/>
    </xf>
    <xf numFmtId="49" fontId="31" fillId="9" borderId="9" xfId="0" applyNumberFormat="1" applyFont="1" applyFill="1" applyBorder="1" applyAlignment="1">
      <alignment horizontal="left" vertical="center"/>
    </xf>
    <xf numFmtId="49" fontId="31" fillId="9" borderId="14" xfId="0" applyNumberFormat="1" applyFont="1" applyFill="1" applyBorder="1" applyAlignment="1">
      <alignment horizontal="left" vertical="center"/>
    </xf>
    <xf numFmtId="49" fontId="31" fillId="9" borderId="13" xfId="0" applyNumberFormat="1" applyFont="1" applyFill="1" applyBorder="1" applyAlignment="1">
      <alignment horizontal="left" vertical="center"/>
    </xf>
    <xf numFmtId="49" fontId="31" fillId="6" borderId="10" xfId="0" applyNumberFormat="1" applyFont="1" applyFill="1" applyBorder="1" applyAlignment="1">
      <alignment horizontal="left" vertical="center"/>
    </xf>
    <xf numFmtId="49" fontId="31" fillId="6" borderId="11" xfId="0" applyNumberFormat="1" applyFont="1" applyFill="1" applyBorder="1" applyAlignment="1">
      <alignment horizontal="left" vertical="center"/>
    </xf>
    <xf numFmtId="49" fontId="31" fillId="6" borderId="5" xfId="0" applyNumberFormat="1" applyFont="1" applyFill="1" applyBorder="1" applyAlignment="1">
      <alignment horizontal="left" vertical="center"/>
    </xf>
    <xf numFmtId="49" fontId="31" fillId="6" borderId="9" xfId="0" applyNumberFormat="1" applyFont="1" applyFill="1" applyBorder="1" applyAlignment="1">
      <alignment horizontal="left" vertical="center"/>
    </xf>
    <xf numFmtId="49" fontId="31" fillId="6" borderId="14" xfId="0" applyNumberFormat="1" applyFont="1" applyFill="1" applyBorder="1" applyAlignment="1">
      <alignment horizontal="left" vertical="center"/>
    </xf>
    <xf numFmtId="49" fontId="31" fillId="6" borderId="13" xfId="0" applyNumberFormat="1" applyFont="1" applyFill="1" applyBorder="1" applyAlignment="1">
      <alignment horizontal="left" vertical="center"/>
    </xf>
    <xf numFmtId="0" fontId="16" fillId="4" borderId="1" xfId="0" applyFont="1" applyFill="1" applyBorder="1" applyAlignment="1">
      <alignment horizontal="center" vertical="center"/>
    </xf>
    <xf numFmtId="0" fontId="16" fillId="4" borderId="3" xfId="0" applyFont="1" applyFill="1" applyBorder="1" applyAlignment="1">
      <alignment horizontal="center" vertical="center"/>
    </xf>
    <xf numFmtId="0" fontId="16" fillId="4" borderId="2" xfId="0" applyFont="1" applyFill="1" applyBorder="1" applyAlignment="1">
      <alignment horizontal="center" vertical="center"/>
    </xf>
    <xf numFmtId="0" fontId="135" fillId="0" borderId="28" xfId="0" applyFont="1" applyBorder="1" applyAlignment="1">
      <alignment horizontal="left" vertical="center" wrapText="1"/>
    </xf>
    <xf numFmtId="0" fontId="135" fillId="0" borderId="37" xfId="0" applyFont="1" applyBorder="1" applyAlignment="1">
      <alignment horizontal="left" vertical="center" wrapText="1"/>
    </xf>
    <xf numFmtId="0" fontId="135" fillId="0" borderId="57" xfId="0" applyFont="1" applyBorder="1" applyAlignment="1">
      <alignment horizontal="left" vertical="center" wrapText="1"/>
    </xf>
    <xf numFmtId="0" fontId="34" fillId="0" borderId="20" xfId="0" applyFont="1" applyBorder="1" applyAlignment="1">
      <alignment horizontal="left" vertical="center" wrapText="1"/>
    </xf>
    <xf numFmtId="0" fontId="34" fillId="0" borderId="23" xfId="0" applyFont="1" applyBorder="1" applyAlignment="1">
      <alignment horizontal="left" vertical="center" wrapText="1"/>
    </xf>
    <xf numFmtId="0" fontId="34" fillId="0" borderId="27" xfId="0" applyFont="1" applyBorder="1" applyAlignment="1">
      <alignment horizontal="left" vertical="center" wrapText="1"/>
    </xf>
    <xf numFmtId="0" fontId="34" fillId="0" borderId="28" xfId="0" applyFont="1" applyBorder="1" applyAlignment="1">
      <alignment horizontal="left" vertical="center" wrapText="1"/>
    </xf>
    <xf numFmtId="0" fontId="173" fillId="21" borderId="45" xfId="0" applyFont="1" applyFill="1" applyBorder="1" applyAlignment="1">
      <alignment horizontal="center"/>
    </xf>
    <xf numFmtId="0" fontId="140" fillId="0" borderId="0" xfId="0" applyFont="1" applyAlignment="1">
      <alignment wrapText="1"/>
    </xf>
    <xf numFmtId="0" fontId="40" fillId="15" borderId="1" xfId="0" applyFont="1" applyFill="1" applyBorder="1" applyAlignment="1">
      <alignment horizontal="center" vertical="center" wrapText="1"/>
    </xf>
    <xf numFmtId="0" fontId="40" fillId="15" borderId="3" xfId="0" applyFont="1" applyFill="1" applyBorder="1" applyAlignment="1">
      <alignment horizontal="center" vertical="center" wrapText="1"/>
    </xf>
    <xf numFmtId="0" fontId="40" fillId="15" borderId="60" xfId="0" applyFont="1" applyFill="1" applyBorder="1" applyAlignment="1">
      <alignment horizontal="center" vertical="center" wrapText="1"/>
    </xf>
    <xf numFmtId="0" fontId="41" fillId="15" borderId="1" xfId="0" applyFont="1" applyFill="1" applyBorder="1" applyAlignment="1">
      <alignment horizontal="center" vertical="center"/>
    </xf>
    <xf numFmtId="0" fontId="41" fillId="15" borderId="3" xfId="0" applyFont="1" applyFill="1" applyBorder="1" applyAlignment="1">
      <alignment horizontal="center" vertical="center"/>
    </xf>
    <xf numFmtId="0" fontId="41" fillId="15" borderId="60" xfId="0" applyFont="1" applyFill="1" applyBorder="1" applyAlignment="1">
      <alignment horizontal="center" vertical="center"/>
    </xf>
    <xf numFmtId="0" fontId="34" fillId="14" borderId="27" xfId="0" applyFont="1" applyFill="1" applyBorder="1" applyAlignment="1">
      <alignment horizontal="left" vertical="center" wrapText="1"/>
    </xf>
    <xf numFmtId="0" fontId="34" fillId="14" borderId="28" xfId="0" applyFont="1" applyFill="1" applyBorder="1" applyAlignment="1">
      <alignment horizontal="left" vertical="center" wrapText="1"/>
    </xf>
    <xf numFmtId="0" fontId="34" fillId="14" borderId="47" xfId="0" applyFont="1" applyFill="1" applyBorder="1" applyAlignment="1">
      <alignment horizontal="left" vertical="center" wrapText="1"/>
    </xf>
    <xf numFmtId="0" fontId="173" fillId="21" borderId="39" xfId="0" applyFont="1" applyFill="1" applyBorder="1" applyAlignment="1">
      <alignment horizontal="center"/>
    </xf>
    <xf numFmtId="0" fontId="173" fillId="21" borderId="43" xfId="0" applyFont="1" applyFill="1" applyBorder="1" applyAlignment="1">
      <alignment horizontal="center"/>
    </xf>
    <xf numFmtId="1" fontId="16" fillId="6" borderId="1" xfId="0" applyNumberFormat="1" applyFont="1" applyFill="1" applyBorder="1" applyAlignment="1">
      <alignment horizontal="left" vertical="center"/>
    </xf>
    <xf numFmtId="1" fontId="16" fillId="6" borderId="3" xfId="0" applyNumberFormat="1" applyFont="1" applyFill="1" applyBorder="1" applyAlignment="1">
      <alignment horizontal="left" vertical="center"/>
    </xf>
    <xf numFmtId="1" fontId="16" fillId="6" borderId="2" xfId="0" applyNumberFormat="1" applyFont="1" applyFill="1" applyBorder="1" applyAlignment="1">
      <alignment horizontal="left" vertical="center"/>
    </xf>
    <xf numFmtId="1" fontId="16" fillId="4" borderId="1" xfId="0" applyNumberFormat="1" applyFont="1" applyFill="1" applyBorder="1" applyAlignment="1">
      <alignment horizontal="center" vertical="center"/>
    </xf>
    <xf numFmtId="1" fontId="16" fillId="4" borderId="3" xfId="0" applyNumberFormat="1" applyFont="1" applyFill="1" applyBorder="1" applyAlignment="1">
      <alignment horizontal="center" vertical="center"/>
    </xf>
    <xf numFmtId="1" fontId="16" fillId="4" borderId="2" xfId="0" applyNumberFormat="1" applyFont="1" applyFill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88" fillId="0" borderId="25" xfId="0" applyFont="1" applyBorder="1" applyAlignment="1">
      <alignment vertical="center" wrapText="1"/>
    </xf>
    <xf numFmtId="0" fontId="88" fillId="0" borderId="19" xfId="0" applyFont="1" applyBorder="1" applyAlignment="1">
      <alignment vertical="center" wrapText="1"/>
    </xf>
    <xf numFmtId="0" fontId="88" fillId="0" borderId="37" xfId="0" applyFont="1" applyBorder="1" applyAlignment="1">
      <alignment vertical="center" wrapText="1"/>
    </xf>
    <xf numFmtId="0" fontId="88" fillId="0" borderId="57" xfId="0" applyFont="1" applyBorder="1" applyAlignment="1">
      <alignment vertical="center" wrapText="1"/>
    </xf>
    <xf numFmtId="0" fontId="1" fillId="0" borderId="18" xfId="0" applyFont="1" applyBorder="1" applyAlignment="1">
      <alignment vertical="center" wrapText="1"/>
    </xf>
    <xf numFmtId="0" fontId="1" fillId="0" borderId="25" xfId="0" applyFont="1" applyBorder="1" applyAlignment="1">
      <alignment vertical="center" wrapText="1"/>
    </xf>
    <xf numFmtId="0" fontId="1" fillId="0" borderId="19" xfId="0" applyFont="1" applyBorder="1" applyAlignment="1">
      <alignment vertical="center" wrapText="1"/>
    </xf>
    <xf numFmtId="0" fontId="41" fillId="15" borderId="57" xfId="0" applyFont="1" applyFill="1" applyBorder="1" applyAlignment="1">
      <alignment horizontal="center" vertical="center"/>
    </xf>
    <xf numFmtId="0" fontId="41" fillId="15" borderId="26" xfId="0" applyFont="1" applyFill="1" applyBorder="1" applyAlignment="1">
      <alignment horizontal="center" vertical="center"/>
    </xf>
    <xf numFmtId="1" fontId="16" fillId="6" borderId="15" xfId="0" applyNumberFormat="1" applyFont="1" applyFill="1" applyBorder="1" applyAlignment="1">
      <alignment horizontal="left" vertical="center"/>
    </xf>
    <xf numFmtId="1" fontId="16" fillId="6" borderId="0" xfId="0" applyNumberFormat="1" applyFont="1" applyFill="1" applyAlignment="1">
      <alignment horizontal="left" vertical="center"/>
    </xf>
    <xf numFmtId="1" fontId="16" fillId="6" borderId="12" xfId="0" applyNumberFormat="1" applyFont="1" applyFill="1" applyBorder="1" applyAlignment="1">
      <alignment horizontal="left" vertical="center"/>
    </xf>
    <xf numFmtId="9" fontId="0" fillId="0" borderId="9" xfId="1" applyFont="1" applyBorder="1" applyAlignment="1" applyProtection="1">
      <alignment horizontal="left"/>
    </xf>
    <xf numFmtId="9" fontId="0" fillId="0" borderId="14" xfId="1" applyFont="1" applyBorder="1" applyAlignment="1" applyProtection="1">
      <alignment horizontal="left"/>
    </xf>
    <xf numFmtId="9" fontId="0" fillId="0" borderId="13" xfId="1" applyFont="1" applyBorder="1" applyAlignment="1" applyProtection="1">
      <alignment horizontal="left"/>
    </xf>
    <xf numFmtId="0" fontId="16" fillId="51" borderId="10" xfId="0" applyFont="1" applyFill="1" applyBorder="1" applyAlignment="1">
      <alignment horizontal="left"/>
    </xf>
    <xf numFmtId="0" fontId="16" fillId="51" borderId="11" xfId="0" applyFont="1" applyFill="1" applyBorder="1" applyAlignment="1">
      <alignment horizontal="left"/>
    </xf>
    <xf numFmtId="0" fontId="16" fillId="51" borderId="5" xfId="0" applyFont="1" applyFill="1" applyBorder="1" applyAlignment="1">
      <alignment horizontal="left"/>
    </xf>
    <xf numFmtId="0" fontId="16" fillId="51" borderId="9" xfId="0" applyFont="1" applyFill="1" applyBorder="1" applyAlignment="1">
      <alignment horizontal="left" wrapText="1"/>
    </xf>
    <xf numFmtId="0" fontId="16" fillId="51" borderId="14" xfId="0" applyFont="1" applyFill="1" applyBorder="1" applyAlignment="1">
      <alignment horizontal="left" wrapText="1"/>
    </xf>
    <xf numFmtId="0" fontId="16" fillId="51" borderId="13" xfId="0" applyFont="1" applyFill="1" applyBorder="1" applyAlignment="1">
      <alignment horizontal="left" wrapText="1"/>
    </xf>
    <xf numFmtId="0" fontId="5" fillId="0" borderId="0" xfId="0" applyFont="1" applyAlignment="1">
      <alignment horizontal="center" vertical="center"/>
    </xf>
    <xf numFmtId="0" fontId="58" fillId="0" borderId="0" xfId="0" applyFont="1" applyAlignment="1">
      <alignment horizontal="center" wrapText="1"/>
    </xf>
    <xf numFmtId="0" fontId="2" fillId="0" borderId="53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1" fontId="16" fillId="6" borderId="10" xfId="0" applyNumberFormat="1" applyFont="1" applyFill="1" applyBorder="1" applyAlignment="1">
      <alignment horizontal="left" vertical="center"/>
    </xf>
    <xf numFmtId="1" fontId="16" fillId="6" borderId="11" xfId="0" applyNumberFormat="1" applyFont="1" applyFill="1" applyBorder="1" applyAlignment="1">
      <alignment horizontal="left" vertical="center"/>
    </xf>
    <xf numFmtId="1" fontId="16" fillId="6" borderId="5" xfId="0" applyNumberFormat="1" applyFont="1" applyFill="1" applyBorder="1" applyAlignment="1">
      <alignment horizontal="left" vertical="center"/>
    </xf>
    <xf numFmtId="1" fontId="16" fillId="6" borderId="9" xfId="0" applyNumberFormat="1" applyFont="1" applyFill="1" applyBorder="1" applyAlignment="1">
      <alignment horizontal="left" vertical="center"/>
    </xf>
    <xf numFmtId="1" fontId="16" fillId="6" borderId="14" xfId="0" applyNumberFormat="1" applyFont="1" applyFill="1" applyBorder="1" applyAlignment="1">
      <alignment horizontal="left" vertical="center"/>
    </xf>
    <xf numFmtId="1" fontId="16" fillId="6" borderId="13" xfId="0" applyNumberFormat="1" applyFont="1" applyFill="1" applyBorder="1" applyAlignment="1">
      <alignment horizontal="left" vertical="center"/>
    </xf>
    <xf numFmtId="0" fontId="1" fillId="0" borderId="20" xfId="0" applyFont="1" applyBorder="1" applyAlignment="1">
      <alignment horizontal="left" vertical="center" wrapText="1"/>
    </xf>
    <xf numFmtId="0" fontId="1" fillId="0" borderId="23" xfId="0" applyFont="1" applyBorder="1" applyAlignment="1">
      <alignment horizontal="left" vertical="center" wrapText="1"/>
    </xf>
    <xf numFmtId="0" fontId="1" fillId="0" borderId="53" xfId="0" applyFont="1" applyBorder="1" applyAlignment="1">
      <alignment horizontal="left" vertical="center" wrapText="1"/>
    </xf>
    <xf numFmtId="0" fontId="16" fillId="7" borderId="10" xfId="0" applyFont="1" applyFill="1" applyBorder="1" applyAlignment="1">
      <alignment horizontal="left"/>
    </xf>
    <xf numFmtId="0" fontId="16" fillId="7" borderId="11" xfId="0" applyFont="1" applyFill="1" applyBorder="1" applyAlignment="1">
      <alignment horizontal="left"/>
    </xf>
    <xf numFmtId="0" fontId="16" fillId="7" borderId="5" xfId="0" applyFont="1" applyFill="1" applyBorder="1" applyAlignment="1">
      <alignment horizontal="left"/>
    </xf>
    <xf numFmtId="0" fontId="16" fillId="7" borderId="9" xfId="0" applyFont="1" applyFill="1" applyBorder="1" applyAlignment="1">
      <alignment horizontal="left"/>
    </xf>
    <xf numFmtId="0" fontId="16" fillId="7" borderId="14" xfId="0" applyFont="1" applyFill="1" applyBorder="1" applyAlignment="1">
      <alignment horizontal="left"/>
    </xf>
    <xf numFmtId="0" fontId="16" fillId="7" borderId="13" xfId="0" applyFont="1" applyFill="1" applyBorder="1" applyAlignment="1">
      <alignment horizontal="left"/>
    </xf>
    <xf numFmtId="0" fontId="101" fillId="2" borderId="0" xfId="0" applyFont="1" applyFill="1" applyAlignment="1">
      <alignment horizontal="center" vertical="center" wrapText="1"/>
    </xf>
    <xf numFmtId="9" fontId="98" fillId="4" borderId="1" xfId="1" applyFont="1" applyFill="1" applyBorder="1" applyAlignment="1" applyProtection="1">
      <alignment horizontal="center" vertical="center"/>
    </xf>
    <xf numFmtId="9" fontId="98" fillId="4" borderId="3" xfId="1" applyFont="1" applyFill="1" applyBorder="1" applyAlignment="1" applyProtection="1">
      <alignment horizontal="center" vertical="center"/>
    </xf>
    <xf numFmtId="9" fontId="98" fillId="4" borderId="2" xfId="1" applyFont="1" applyFill="1" applyBorder="1" applyAlignment="1" applyProtection="1">
      <alignment horizontal="center" vertical="center"/>
    </xf>
    <xf numFmtId="0" fontId="58" fillId="0" borderId="0" xfId="0" quotePrefix="1" applyFont="1" applyAlignment="1">
      <alignment horizontal="center" vertical="center" wrapText="1"/>
    </xf>
    <xf numFmtId="0" fontId="7" fillId="0" borderId="18" xfId="0" applyFont="1" applyBorder="1" applyAlignment="1">
      <alignment vertical="center" wrapText="1"/>
    </xf>
    <xf numFmtId="0" fontId="7" fillId="0" borderId="25" xfId="0" applyFont="1" applyBorder="1" applyAlignment="1">
      <alignment vertical="center" wrapText="1"/>
    </xf>
    <xf numFmtId="0" fontId="7" fillId="0" borderId="19" xfId="0" applyFont="1" applyBorder="1" applyAlignment="1">
      <alignment vertical="center" wrapText="1"/>
    </xf>
    <xf numFmtId="0" fontId="1" fillId="34" borderId="18" xfId="0" applyFont="1" applyFill="1" applyBorder="1" applyAlignment="1">
      <alignment horizontal="center" vertical="center"/>
    </xf>
    <xf numFmtId="0" fontId="1" fillId="34" borderId="25" xfId="0" applyFont="1" applyFill="1" applyBorder="1" applyAlignment="1">
      <alignment horizontal="center" vertical="center"/>
    </xf>
    <xf numFmtId="0" fontId="1" fillId="34" borderId="19" xfId="0" applyFont="1" applyFill="1" applyBorder="1" applyAlignment="1">
      <alignment horizontal="center" vertical="center"/>
    </xf>
    <xf numFmtId="9" fontId="76" fillId="34" borderId="34" xfId="0" applyNumberFormat="1" applyFont="1" applyFill="1" applyBorder="1" applyAlignment="1">
      <alignment horizontal="center" vertical="center"/>
    </xf>
    <xf numFmtId="0" fontId="76" fillId="34" borderId="34" xfId="0" applyFont="1" applyFill="1" applyBorder="1" applyAlignment="1">
      <alignment horizontal="center" vertical="center"/>
    </xf>
    <xf numFmtId="0" fontId="1" fillId="34" borderId="21" xfId="0" applyFont="1" applyFill="1" applyBorder="1" applyAlignment="1">
      <alignment horizontal="center" vertical="center"/>
    </xf>
    <xf numFmtId="0" fontId="1" fillId="34" borderId="17" xfId="0" applyFont="1" applyFill="1" applyBorder="1" applyAlignment="1">
      <alignment horizontal="center" vertical="center"/>
    </xf>
    <xf numFmtId="0" fontId="1" fillId="34" borderId="42" xfId="0" applyFont="1" applyFill="1" applyBorder="1" applyAlignment="1">
      <alignment horizontal="center" vertical="center"/>
    </xf>
    <xf numFmtId="0" fontId="1" fillId="34" borderId="20" xfId="0" applyFont="1" applyFill="1" applyBorder="1" applyAlignment="1">
      <alignment horizontal="center" vertical="center"/>
    </xf>
    <xf numFmtId="0" fontId="1" fillId="34" borderId="23" xfId="0" applyFont="1" applyFill="1" applyBorder="1" applyAlignment="1">
      <alignment horizontal="center" vertical="center"/>
    </xf>
    <xf numFmtId="0" fontId="1" fillId="34" borderId="53" xfId="0" applyFont="1" applyFill="1" applyBorder="1" applyAlignment="1">
      <alignment horizontal="center" vertical="center"/>
    </xf>
    <xf numFmtId="0" fontId="1" fillId="34" borderId="27" xfId="0" applyFont="1" applyFill="1" applyBorder="1" applyAlignment="1">
      <alignment horizontal="center" vertical="center"/>
    </xf>
    <xf numFmtId="0" fontId="1" fillId="34" borderId="28" xfId="0" applyFont="1" applyFill="1" applyBorder="1" applyAlignment="1">
      <alignment horizontal="center" vertical="center"/>
    </xf>
    <xf numFmtId="0" fontId="1" fillId="34" borderId="47" xfId="0" applyFont="1" applyFill="1" applyBorder="1" applyAlignment="1">
      <alignment horizontal="center" vertical="center"/>
    </xf>
    <xf numFmtId="0" fontId="57" fillId="0" borderId="0" xfId="0" applyFont="1" applyAlignment="1">
      <alignment horizontal="center" wrapText="1"/>
    </xf>
    <xf numFmtId="0" fontId="57" fillId="0" borderId="0" xfId="0" applyFont="1" applyAlignment="1">
      <alignment horizontal="center" vertical="top" wrapText="1"/>
    </xf>
    <xf numFmtId="0" fontId="15" fillId="6" borderId="10" xfId="0" applyFont="1" applyFill="1" applyBorder="1" applyAlignment="1">
      <alignment horizontal="left" vertical="center"/>
    </xf>
    <xf numFmtId="0" fontId="15" fillId="6" borderId="11" xfId="0" applyFont="1" applyFill="1" applyBorder="1" applyAlignment="1">
      <alignment horizontal="left" vertical="center"/>
    </xf>
    <xf numFmtId="0" fontId="15" fillId="6" borderId="5" xfId="0" applyFont="1" applyFill="1" applyBorder="1" applyAlignment="1">
      <alignment horizontal="left" vertical="center"/>
    </xf>
    <xf numFmtId="0" fontId="15" fillId="6" borderId="9" xfId="0" applyFont="1" applyFill="1" applyBorder="1" applyAlignment="1">
      <alignment horizontal="left" vertical="center"/>
    </xf>
    <xf numFmtId="0" fontId="15" fillId="6" borderId="14" xfId="0" applyFont="1" applyFill="1" applyBorder="1" applyAlignment="1">
      <alignment horizontal="left" vertical="center"/>
    </xf>
    <xf numFmtId="0" fontId="15" fillId="6" borderId="13" xfId="0" applyFont="1" applyFill="1" applyBorder="1" applyAlignment="1">
      <alignment horizontal="left" vertical="center"/>
    </xf>
    <xf numFmtId="0" fontId="15" fillId="9" borderId="10" xfId="0" applyFont="1" applyFill="1" applyBorder="1" applyAlignment="1">
      <alignment horizontal="left" vertical="center"/>
    </xf>
    <xf numFmtId="0" fontId="15" fillId="9" borderId="11" xfId="0" applyFont="1" applyFill="1" applyBorder="1" applyAlignment="1">
      <alignment horizontal="left" vertical="center"/>
    </xf>
    <xf numFmtId="0" fontId="15" fillId="9" borderId="5" xfId="0" applyFont="1" applyFill="1" applyBorder="1" applyAlignment="1">
      <alignment horizontal="left" vertical="center"/>
    </xf>
    <xf numFmtId="0" fontId="15" fillId="9" borderId="9" xfId="0" applyFont="1" applyFill="1" applyBorder="1" applyAlignment="1">
      <alignment horizontal="left" vertical="center"/>
    </xf>
    <xf numFmtId="0" fontId="15" fillId="9" borderId="14" xfId="0" applyFont="1" applyFill="1" applyBorder="1" applyAlignment="1">
      <alignment horizontal="left" vertical="center"/>
    </xf>
    <xf numFmtId="0" fontId="15" fillId="9" borderId="13" xfId="0" applyFont="1" applyFill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  <xf numFmtId="0" fontId="16" fillId="0" borderId="3" xfId="0" applyFont="1" applyBorder="1" applyAlignment="1">
      <alignment horizontal="left" vertical="center"/>
    </xf>
    <xf numFmtId="0" fontId="16" fillId="0" borderId="2" xfId="0" applyFont="1" applyBorder="1" applyAlignment="1">
      <alignment horizontal="left" vertical="center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9" fontId="1" fillId="20" borderId="34" xfId="1" applyFont="1" applyFill="1" applyBorder="1" applyAlignment="1" applyProtection="1">
      <alignment horizontal="center" vertical="center" wrapText="1"/>
    </xf>
    <xf numFmtId="0" fontId="1" fillId="20" borderId="17" xfId="0" applyFont="1" applyFill="1" applyBorder="1" applyAlignment="1">
      <alignment horizontal="center" vertical="center" wrapText="1"/>
    </xf>
    <xf numFmtId="0" fontId="104" fillId="0" borderId="23" xfId="0" applyFont="1" applyBorder="1" applyAlignment="1">
      <alignment horizontal="center" vertical="center"/>
    </xf>
    <xf numFmtId="0" fontId="104" fillId="0" borderId="25" xfId="0" applyFont="1" applyBorder="1" applyAlignment="1">
      <alignment horizontal="center" vertical="center"/>
    </xf>
    <xf numFmtId="0" fontId="104" fillId="0" borderId="54" xfId="0" applyFont="1" applyBorder="1" applyAlignment="1">
      <alignment horizontal="center" vertical="center"/>
    </xf>
    <xf numFmtId="0" fontId="1" fillId="20" borderId="42" xfId="0" applyFont="1" applyFill="1" applyBorder="1" applyAlignment="1">
      <alignment horizontal="center" vertical="center" wrapText="1"/>
    </xf>
    <xf numFmtId="0" fontId="1" fillId="0" borderId="20" xfId="0" applyFont="1" applyBorder="1" applyAlignment="1">
      <alignment vertical="center" wrapText="1"/>
    </xf>
    <xf numFmtId="0" fontId="1" fillId="0" borderId="23" xfId="0" applyFont="1" applyBorder="1" applyAlignment="1">
      <alignment vertical="center" wrapText="1"/>
    </xf>
    <xf numFmtId="0" fontId="1" fillId="0" borderId="53" xfId="0" applyFont="1" applyBorder="1" applyAlignment="1">
      <alignment vertical="center" wrapText="1"/>
    </xf>
    <xf numFmtId="0" fontId="1" fillId="0" borderId="17" xfId="0" applyFont="1" applyBorder="1" applyAlignment="1">
      <alignment vertical="center" wrapText="1"/>
    </xf>
    <xf numFmtId="0" fontId="5" fillId="9" borderId="1" xfId="0" applyFont="1" applyFill="1" applyBorder="1" applyAlignment="1">
      <alignment horizontal="left" vertical="center"/>
    </xf>
    <xf numFmtId="0" fontId="5" fillId="9" borderId="3" xfId="0" applyFont="1" applyFill="1" applyBorder="1" applyAlignment="1">
      <alignment horizontal="left" vertical="center"/>
    </xf>
    <xf numFmtId="0" fontId="5" fillId="9" borderId="2" xfId="0" applyFont="1" applyFill="1" applyBorder="1" applyAlignment="1">
      <alignment horizontal="left" vertical="center"/>
    </xf>
    <xf numFmtId="0" fontId="15" fillId="9" borderId="1" xfId="0" applyFont="1" applyFill="1" applyBorder="1" applyAlignment="1">
      <alignment horizontal="left" vertical="center"/>
    </xf>
    <xf numFmtId="0" fontId="15" fillId="9" borderId="3" xfId="0" applyFont="1" applyFill="1" applyBorder="1" applyAlignment="1">
      <alignment horizontal="left" vertical="center"/>
    </xf>
    <xf numFmtId="0" fontId="15" fillId="9" borderId="2" xfId="0" applyFont="1" applyFill="1" applyBorder="1" applyAlignment="1">
      <alignment horizontal="left" vertical="center"/>
    </xf>
    <xf numFmtId="0" fontId="61" fillId="3" borderId="17" xfId="0" applyFont="1" applyFill="1" applyBorder="1" applyAlignment="1">
      <alignment horizontal="center" vertical="center"/>
    </xf>
    <xf numFmtId="0" fontId="78" fillId="3" borderId="37" xfId="0" applyFont="1" applyFill="1" applyBorder="1" applyAlignment="1">
      <alignment horizontal="center" vertical="center"/>
    </xf>
    <xf numFmtId="0" fontId="78" fillId="3" borderId="11" xfId="0" applyFont="1" applyFill="1" applyBorder="1" applyAlignment="1">
      <alignment horizontal="center" vertical="center"/>
    </xf>
    <xf numFmtId="0" fontId="78" fillId="3" borderId="56" xfId="0" applyFont="1" applyFill="1" applyBorder="1" applyAlignment="1">
      <alignment horizontal="center" vertical="center"/>
    </xf>
    <xf numFmtId="0" fontId="16" fillId="0" borderId="10" xfId="0" applyFont="1" applyBorder="1" applyAlignment="1">
      <alignment horizontal="left" vertical="center"/>
    </xf>
    <xf numFmtId="0" fontId="16" fillId="0" borderId="11" xfId="0" applyFont="1" applyBorder="1" applyAlignment="1">
      <alignment horizontal="left" vertical="center"/>
    </xf>
    <xf numFmtId="0" fontId="16" fillId="0" borderId="5" xfId="0" applyFont="1" applyBorder="1" applyAlignment="1">
      <alignment horizontal="left" vertical="center"/>
    </xf>
    <xf numFmtId="1" fontId="22" fillId="4" borderId="1" xfId="0" applyNumberFormat="1" applyFont="1" applyFill="1" applyBorder="1" applyAlignment="1">
      <alignment horizontal="center" vertical="center"/>
    </xf>
    <xf numFmtId="1" fontId="22" fillId="4" borderId="3" xfId="0" applyNumberFormat="1" applyFont="1" applyFill="1" applyBorder="1" applyAlignment="1">
      <alignment horizontal="center" vertical="center"/>
    </xf>
    <xf numFmtId="1" fontId="22" fillId="4" borderId="2" xfId="0" applyNumberFormat="1" applyFont="1" applyFill="1" applyBorder="1" applyAlignment="1">
      <alignment horizontal="center" vertical="center"/>
    </xf>
    <xf numFmtId="0" fontId="13" fillId="0" borderId="17" xfId="0" applyFont="1" applyBorder="1" applyAlignment="1">
      <alignment vertical="center" wrapText="1"/>
    </xf>
    <xf numFmtId="0" fontId="16" fillId="0" borderId="9" xfId="0" applyFont="1" applyBorder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6" fillId="0" borderId="13" xfId="0" applyFont="1" applyBorder="1" applyAlignment="1">
      <alignment horizontal="left" vertical="center"/>
    </xf>
    <xf numFmtId="0" fontId="5" fillId="9" borderId="10" xfId="0" applyFont="1" applyFill="1" applyBorder="1" applyAlignment="1">
      <alignment horizontal="left" vertical="center"/>
    </xf>
    <xf numFmtId="0" fontId="5" fillId="9" borderId="11" xfId="0" applyFont="1" applyFill="1" applyBorder="1" applyAlignment="1">
      <alignment horizontal="left" vertical="center"/>
    </xf>
    <xf numFmtId="0" fontId="5" fillId="9" borderId="5" xfId="0" applyFont="1" applyFill="1" applyBorder="1" applyAlignment="1">
      <alignment horizontal="left" vertical="center"/>
    </xf>
    <xf numFmtId="0" fontId="58" fillId="0" borderId="0" xfId="0" applyFont="1" applyAlignment="1">
      <alignment horizontal="center" vertical="center" wrapText="1"/>
    </xf>
    <xf numFmtId="9" fontId="7" fillId="4" borderId="1" xfId="1" applyFont="1" applyFill="1" applyBorder="1" applyAlignment="1" applyProtection="1">
      <alignment horizontal="center" vertical="center"/>
    </xf>
    <xf numFmtId="9" fontId="7" fillId="4" borderId="3" xfId="1" applyFont="1" applyFill="1" applyBorder="1" applyAlignment="1" applyProtection="1">
      <alignment horizontal="center" vertical="center"/>
    </xf>
    <xf numFmtId="9" fontId="7" fillId="4" borderId="2" xfId="1" applyFont="1" applyFill="1" applyBorder="1" applyAlignment="1" applyProtection="1">
      <alignment horizontal="center" vertical="center"/>
    </xf>
    <xf numFmtId="2" fontId="76" fillId="27" borderId="17" xfId="0" applyNumberFormat="1" applyFont="1" applyFill="1" applyBorder="1" applyAlignment="1">
      <alignment horizontal="center" vertical="center"/>
    </xf>
    <xf numFmtId="1" fontId="79" fillId="27" borderId="34" xfId="0" applyNumberFormat="1" applyFont="1" applyFill="1" applyBorder="1" applyAlignment="1">
      <alignment horizontal="center" vertical="center"/>
    </xf>
    <xf numFmtId="1" fontId="79" fillId="27" borderId="42" xfId="0" applyNumberFormat="1" applyFont="1" applyFill="1" applyBorder="1" applyAlignment="1">
      <alignment horizontal="center" vertical="center"/>
    </xf>
    <xf numFmtId="1" fontId="79" fillId="27" borderId="17" xfId="0" applyNumberFormat="1" applyFont="1" applyFill="1" applyBorder="1" applyAlignment="1">
      <alignment horizontal="center" vertical="center"/>
    </xf>
    <xf numFmtId="0" fontId="76" fillId="27" borderId="42" xfId="0" applyFont="1" applyFill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1" fontId="98" fillId="4" borderId="1" xfId="0" applyNumberFormat="1" applyFont="1" applyFill="1" applyBorder="1" applyAlignment="1">
      <alignment horizontal="center" vertical="center"/>
    </xf>
    <xf numFmtId="1" fontId="98" fillId="4" borderId="3" xfId="0" applyNumberFormat="1" applyFont="1" applyFill="1" applyBorder="1" applyAlignment="1">
      <alignment horizontal="center" vertical="center"/>
    </xf>
    <xf numFmtId="1" fontId="98" fillId="4" borderId="2" xfId="0" applyNumberFormat="1" applyFont="1" applyFill="1" applyBorder="1" applyAlignment="1">
      <alignment horizontal="center" vertical="center"/>
    </xf>
    <xf numFmtId="0" fontId="2" fillId="0" borderId="39" xfId="0" applyFont="1" applyBorder="1" applyAlignment="1">
      <alignment horizontal="center" vertical="top" wrapText="1"/>
    </xf>
    <xf numFmtId="0" fontId="34" fillId="14" borderId="27" xfId="0" applyFont="1" applyFill="1" applyBorder="1" applyAlignment="1">
      <alignment horizontal="center" vertical="center" wrapText="1"/>
    </xf>
    <xf numFmtId="0" fontId="34" fillId="14" borderId="28" xfId="0" applyFont="1" applyFill="1" applyBorder="1" applyAlignment="1">
      <alignment horizontal="center" vertical="center" wrapText="1"/>
    </xf>
    <xf numFmtId="0" fontId="34" fillId="14" borderId="47" xfId="0" applyFont="1" applyFill="1" applyBorder="1" applyAlignment="1">
      <alignment horizontal="center" vertical="center" wrapText="1"/>
    </xf>
    <xf numFmtId="0" fontId="40" fillId="15" borderId="15" xfId="0" applyFont="1" applyFill="1" applyBorder="1" applyAlignment="1">
      <alignment horizontal="center" vertical="center" wrapText="1"/>
    </xf>
    <xf numFmtId="0" fontId="40" fillId="15" borderId="0" xfId="0" applyFont="1" applyFill="1" applyAlignment="1">
      <alignment horizontal="center" vertical="center" wrapText="1"/>
    </xf>
    <xf numFmtId="0" fontId="38" fillId="0" borderId="0" xfId="0" applyFont="1" applyAlignment="1">
      <alignment horizontal="center" vertical="center" wrapText="1"/>
    </xf>
    <xf numFmtId="0" fontId="41" fillId="15" borderId="15" xfId="0" applyFont="1" applyFill="1" applyBorder="1" applyAlignment="1">
      <alignment horizontal="center" vertical="center"/>
    </xf>
    <xf numFmtId="0" fontId="41" fillId="15" borderId="0" xfId="0" applyFont="1" applyFill="1" applyAlignment="1">
      <alignment horizontal="center" vertical="center"/>
    </xf>
    <xf numFmtId="0" fontId="7" fillId="0" borderId="0" xfId="0" applyFont="1" applyAlignment="1"/>
    <xf numFmtId="0" fontId="34" fillId="0" borderId="0" xfId="0" applyFont="1" applyAlignment="1"/>
    <xf numFmtId="0" fontId="51" fillId="21" borderId="39" xfId="0" applyFont="1" applyFill="1" applyBorder="1" applyAlignment="1"/>
    <xf numFmtId="0" fontId="35" fillId="0" borderId="0" xfId="0" applyFont="1" applyAlignment="1"/>
    <xf numFmtId="0" fontId="35" fillId="0" borderId="14" xfId="0" applyFont="1" applyBorder="1" applyAlignment="1"/>
    <xf numFmtId="0" fontId="58" fillId="0" borderId="0" xfId="0" applyFont="1" applyAlignment="1"/>
    <xf numFmtId="0" fontId="41" fillId="21" borderId="43" xfId="0" applyFont="1" applyFill="1" applyBorder="1" applyAlignment="1"/>
    <xf numFmtId="0" fontId="25" fillId="0" borderId="0" xfId="0" applyFont="1" applyAlignment="1"/>
  </cellXfs>
  <cellStyles count="5">
    <cellStyle name="Hyperlink" xfId="3" xr:uid="{0DF5B8B2-65D3-465C-A67F-83AD69FB174B}"/>
    <cellStyle name="Lien hypertexte" xfId="4" builtinId="8"/>
    <cellStyle name="Normal" xfId="0" builtinId="0"/>
    <cellStyle name="Normal 2" xfId="2" xr:uid="{098304AA-CDC1-4F23-8336-64DC3E88E3DD}"/>
    <cellStyle name="Pourcentage" xfId="1" builtinId="5"/>
  </cellStyles>
  <dxfs count="916">
    <dxf>
      <font>
        <color auto="1"/>
      </font>
      <fill>
        <patternFill>
          <fgColor theme="0" tint="-0.34998626667073579"/>
          <bgColor theme="0" tint="-0.34998626667073579"/>
        </patternFill>
      </fill>
    </dxf>
    <dxf>
      <font>
        <color auto="1"/>
      </font>
      <fill>
        <patternFill>
          <fgColor theme="0" tint="-0.34998626667073579"/>
          <bgColor theme="0" tint="-0.34998626667073579"/>
        </patternFill>
      </fill>
    </dxf>
    <dxf>
      <font>
        <color auto="1"/>
      </font>
      <fill>
        <patternFill>
          <fgColor theme="0" tint="-0.34998626667073579"/>
          <bgColor theme="0" tint="-0.34998626667073579"/>
        </patternFill>
      </fill>
    </dxf>
    <dxf>
      <font>
        <color auto="1"/>
      </font>
      <fill>
        <patternFill>
          <fgColor theme="0" tint="-0.34998626667073579"/>
          <bgColor theme="0" tint="-0.34998626667073579"/>
        </patternFill>
      </fill>
    </dxf>
    <dxf>
      <font>
        <color auto="1"/>
      </font>
      <fill>
        <patternFill>
          <fgColor theme="0" tint="-0.34998626667073579"/>
          <bgColor theme="0" tint="-0.34998626667073579"/>
        </patternFill>
      </fill>
    </dxf>
    <dxf>
      <font>
        <color theme="0"/>
      </font>
      <fill>
        <patternFill>
          <bgColor theme="5" tint="-0.24994659260841701"/>
        </patternFill>
      </fill>
    </dxf>
    <dxf>
      <font>
        <color theme="0"/>
      </font>
      <fill>
        <patternFill>
          <bgColor theme="5" tint="-0.24994659260841701"/>
        </patternFill>
      </fill>
    </dxf>
    <dxf>
      <font>
        <color theme="0"/>
      </font>
      <fill>
        <patternFill>
          <bgColor theme="5" tint="-0.24994659260841701"/>
        </patternFill>
      </fill>
    </dxf>
    <dxf>
      <font>
        <color theme="0"/>
      </font>
      <fill>
        <patternFill>
          <bgColor theme="5" tint="-0.24994659260841701"/>
        </patternFill>
      </fill>
    </dxf>
    <dxf>
      <font>
        <color theme="0"/>
      </font>
      <fill>
        <patternFill>
          <bgColor theme="5" tint="-0.24994659260841701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  <dxf>
      <font>
        <color auto="1"/>
      </font>
      <fill>
        <patternFill>
          <fgColor theme="0" tint="-0.34998626667073579"/>
          <bgColor theme="0" tint="-0.34998626667073579"/>
        </patternFill>
      </fill>
    </dxf>
    <dxf>
      <font>
        <color auto="1"/>
      </font>
      <fill>
        <patternFill>
          <fgColor theme="0" tint="-0.34998626667073579"/>
          <bgColor theme="0" tint="-0.34998626667073579"/>
        </patternFill>
      </fill>
    </dxf>
    <dxf>
      <font>
        <color auto="1"/>
      </font>
      <fill>
        <patternFill>
          <fgColor theme="0" tint="-0.34998626667073579"/>
          <bgColor theme="0" tint="-0.34998626667073579"/>
        </patternFill>
      </fill>
    </dxf>
    <dxf>
      <font>
        <color theme="0"/>
      </font>
      <fill>
        <patternFill>
          <bgColor theme="5" tint="-0.24994659260841701"/>
        </patternFill>
      </fill>
    </dxf>
    <dxf>
      <font>
        <color theme="0"/>
      </font>
      <fill>
        <patternFill>
          <bgColor theme="5" tint="-0.24994659260841701"/>
        </patternFill>
      </fill>
    </dxf>
    <dxf>
      <font>
        <color theme="0"/>
      </font>
      <fill>
        <patternFill>
          <bgColor theme="5" tint="-0.24994659260841701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auto="1"/>
      </font>
      <fill>
        <patternFill>
          <fgColor theme="0" tint="-0.34998626667073579"/>
          <bgColor theme="0" tint="-0.34998626667073579"/>
        </patternFill>
      </fill>
    </dxf>
    <dxf>
      <font>
        <color auto="1"/>
      </font>
      <fill>
        <patternFill>
          <fgColor theme="0" tint="-0.34998626667073579"/>
          <bgColor theme="0" tint="-0.34998626667073579"/>
        </patternFill>
      </fill>
    </dxf>
    <dxf>
      <font>
        <color auto="1"/>
      </font>
      <fill>
        <patternFill>
          <fgColor theme="0" tint="-0.34998626667073579"/>
          <bgColor theme="0" tint="-0.34998626667073579"/>
        </patternFill>
      </fill>
    </dxf>
    <dxf>
      <font>
        <color theme="0"/>
      </font>
      <fill>
        <patternFill>
          <bgColor theme="5" tint="-0.24994659260841701"/>
        </patternFill>
      </fill>
    </dxf>
    <dxf>
      <font>
        <color theme="0"/>
      </font>
      <fill>
        <patternFill>
          <bgColor theme="5" tint="-0.24994659260841701"/>
        </patternFill>
      </fill>
    </dxf>
    <dxf>
      <font>
        <color theme="0"/>
      </font>
      <fill>
        <patternFill>
          <bgColor theme="5" tint="-0.24994659260841701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rgb="FFFFC7CE"/>
        </patternFill>
      </fill>
    </dxf>
    <dxf>
      <font>
        <color auto="1"/>
      </font>
      <fill>
        <patternFill>
          <fgColor theme="0" tint="-0.34998626667073579"/>
          <bgColor theme="0" tint="-0.34998626667073579"/>
        </patternFill>
      </fill>
    </dxf>
    <dxf>
      <font>
        <color auto="1"/>
      </font>
      <fill>
        <patternFill>
          <fgColor theme="0" tint="-0.34998626667073579"/>
          <bgColor theme="0" tint="-0.34998626667073579"/>
        </patternFill>
      </fill>
    </dxf>
    <dxf>
      <font>
        <color auto="1"/>
      </font>
      <fill>
        <patternFill>
          <fgColor theme="0" tint="-0.34998626667073579"/>
          <bgColor theme="0" tint="-0.34998626667073579"/>
        </patternFill>
      </fill>
    </dxf>
    <dxf>
      <font>
        <color auto="1"/>
      </font>
      <fill>
        <patternFill>
          <fgColor theme="0" tint="-0.34998626667073579"/>
          <bgColor theme="0" tint="-0.34998626667073579"/>
        </patternFill>
      </fill>
    </dxf>
    <dxf>
      <font>
        <color auto="1"/>
      </font>
      <fill>
        <patternFill>
          <fgColor theme="0" tint="-0.34998626667073579"/>
          <bgColor theme="0" tint="-0.34998626667073579"/>
        </patternFill>
      </fill>
    </dxf>
    <dxf>
      <font>
        <color auto="1"/>
      </font>
      <fill>
        <patternFill>
          <fgColor theme="0" tint="-0.34998626667073579"/>
          <bgColor theme="0" tint="-0.34998626667073579"/>
        </patternFill>
      </fill>
    </dxf>
    <dxf>
      <font>
        <color theme="0"/>
      </font>
      <fill>
        <patternFill>
          <bgColor theme="5" tint="-0.24994659260841701"/>
        </patternFill>
      </fill>
    </dxf>
    <dxf>
      <font>
        <color theme="0"/>
      </font>
      <fill>
        <patternFill>
          <bgColor theme="5" tint="-0.24994659260841701"/>
        </patternFill>
      </fill>
    </dxf>
    <dxf>
      <font>
        <color theme="0"/>
      </font>
      <fill>
        <patternFill>
          <bgColor theme="5" tint="-0.24994659260841701"/>
        </patternFill>
      </fill>
    </dxf>
    <dxf>
      <font>
        <color theme="0"/>
      </font>
      <fill>
        <patternFill>
          <bgColor theme="5" tint="-0.24994659260841701"/>
        </patternFill>
      </fill>
    </dxf>
    <dxf>
      <font>
        <color theme="0"/>
      </font>
      <fill>
        <patternFill>
          <bgColor theme="5" tint="-0.24994659260841701"/>
        </patternFill>
      </fill>
    </dxf>
    <dxf>
      <font>
        <color theme="0"/>
      </font>
      <fill>
        <patternFill>
          <bgColor theme="5" tint="-0.24994659260841701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rgb="FFFFC7CE"/>
        </patternFill>
      </fill>
    </dxf>
    <dxf>
      <font>
        <color auto="1"/>
      </font>
      <fill>
        <patternFill>
          <fgColor theme="0" tint="-0.34998626667073579"/>
          <bgColor theme="0" tint="-0.34998626667073579"/>
        </patternFill>
      </fill>
    </dxf>
    <dxf>
      <font>
        <color auto="1"/>
      </font>
      <fill>
        <patternFill>
          <fgColor theme="0" tint="-0.34998626667073579"/>
          <bgColor theme="0" tint="-0.34998626667073579"/>
        </patternFill>
      </fill>
    </dxf>
    <dxf>
      <font>
        <color auto="1"/>
      </font>
      <fill>
        <patternFill>
          <fgColor theme="0" tint="-0.34998626667073579"/>
          <bgColor theme="0" tint="-0.34998626667073579"/>
        </patternFill>
      </fill>
    </dxf>
    <dxf>
      <font>
        <color auto="1"/>
      </font>
      <fill>
        <patternFill>
          <fgColor theme="0" tint="-0.34998626667073579"/>
          <bgColor theme="0" tint="-0.34998626667073579"/>
        </patternFill>
      </fill>
    </dxf>
    <dxf>
      <font>
        <color auto="1"/>
      </font>
      <fill>
        <patternFill>
          <fgColor theme="0" tint="-0.34998626667073579"/>
          <bgColor theme="0" tint="-0.34998626667073579"/>
        </patternFill>
      </fill>
    </dxf>
    <dxf>
      <font>
        <color auto="1"/>
      </font>
      <fill>
        <patternFill>
          <fgColor theme="0" tint="-0.34998626667073579"/>
          <bgColor theme="0" tint="-0.34998626667073579"/>
        </patternFill>
      </fill>
    </dxf>
    <dxf>
      <font>
        <color auto="1"/>
      </font>
      <fill>
        <patternFill>
          <fgColor theme="0" tint="-0.34998626667073579"/>
          <bgColor theme="0" tint="-0.34998626667073579"/>
        </patternFill>
      </fill>
    </dxf>
    <dxf>
      <font>
        <color theme="0"/>
      </font>
      <fill>
        <patternFill>
          <bgColor theme="5" tint="-0.24994659260841701"/>
        </patternFill>
      </fill>
    </dxf>
    <dxf>
      <font>
        <color theme="0"/>
      </font>
      <fill>
        <patternFill>
          <bgColor theme="5" tint="-0.24994659260841701"/>
        </patternFill>
      </fill>
    </dxf>
    <dxf>
      <font>
        <color theme="0"/>
      </font>
      <fill>
        <patternFill>
          <bgColor theme="5" tint="-0.24994659260841701"/>
        </patternFill>
      </fill>
    </dxf>
    <dxf>
      <font>
        <color theme="0"/>
      </font>
      <fill>
        <patternFill>
          <bgColor theme="5" tint="-0.24994659260841701"/>
        </patternFill>
      </fill>
    </dxf>
    <dxf>
      <font>
        <color theme="0"/>
      </font>
      <fill>
        <patternFill>
          <bgColor theme="5" tint="-0.24994659260841701"/>
        </patternFill>
      </fill>
    </dxf>
    <dxf>
      <font>
        <color theme="0"/>
      </font>
      <fill>
        <patternFill>
          <bgColor theme="5" tint="-0.24994659260841701"/>
        </patternFill>
      </fill>
    </dxf>
    <dxf>
      <font>
        <color theme="0"/>
      </font>
      <fill>
        <patternFill>
          <bgColor theme="5" tint="-0.24994659260841701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auto="1"/>
      </font>
      <fill>
        <patternFill>
          <fgColor theme="0" tint="-0.34998626667073579"/>
          <bgColor theme="0" tint="-0.34998626667073579"/>
        </patternFill>
      </fill>
    </dxf>
    <dxf>
      <font>
        <color auto="1"/>
      </font>
      <fill>
        <patternFill>
          <fgColor theme="0" tint="-0.34998626667073579"/>
          <bgColor theme="0" tint="-0.34998626667073579"/>
        </patternFill>
      </fill>
    </dxf>
    <dxf>
      <font>
        <color auto="1"/>
      </font>
      <fill>
        <patternFill>
          <fgColor theme="0" tint="-0.34998626667073579"/>
          <bgColor theme="0" tint="-0.34998626667073579"/>
        </patternFill>
      </fill>
    </dxf>
    <dxf>
      <font>
        <color auto="1"/>
      </font>
      <fill>
        <patternFill>
          <fgColor theme="0" tint="-0.34998626667073579"/>
          <bgColor theme="0" tint="-0.34998626667073579"/>
        </patternFill>
      </fill>
    </dxf>
    <dxf>
      <font>
        <color auto="1"/>
      </font>
      <fill>
        <patternFill>
          <fgColor theme="0" tint="-0.34998626667073579"/>
          <bgColor theme="0" tint="-0.34998626667073579"/>
        </patternFill>
      </fill>
    </dxf>
    <dxf>
      <font>
        <color auto="1"/>
      </font>
      <fill>
        <patternFill>
          <fgColor theme="0" tint="-0.34998626667073579"/>
          <bgColor theme="0" tint="-0.34998626667073579"/>
        </patternFill>
      </fill>
    </dxf>
    <dxf>
      <font>
        <color theme="0"/>
      </font>
      <fill>
        <patternFill>
          <bgColor theme="5" tint="-0.24994659260841701"/>
        </patternFill>
      </fill>
    </dxf>
    <dxf>
      <font>
        <color theme="0"/>
      </font>
      <fill>
        <patternFill>
          <bgColor theme="5" tint="-0.24994659260841701"/>
        </patternFill>
      </fill>
    </dxf>
    <dxf>
      <font>
        <color theme="0"/>
      </font>
      <fill>
        <patternFill>
          <bgColor theme="5" tint="-0.24994659260841701"/>
        </patternFill>
      </fill>
    </dxf>
    <dxf>
      <font>
        <color theme="0"/>
      </font>
      <fill>
        <patternFill>
          <bgColor theme="5" tint="-0.24994659260841701"/>
        </patternFill>
      </fill>
    </dxf>
    <dxf>
      <font>
        <color theme="0"/>
      </font>
      <fill>
        <patternFill>
          <bgColor theme="5" tint="-0.24994659260841701"/>
        </patternFill>
      </fill>
    </dxf>
    <dxf>
      <font>
        <color theme="0"/>
      </font>
      <fill>
        <patternFill>
          <bgColor theme="5" tint="-0.24994659260841701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rgb="FFFFC7CE"/>
        </patternFill>
      </fill>
    </dxf>
    <dxf>
      <font>
        <color auto="1"/>
      </font>
      <fill>
        <patternFill>
          <fgColor theme="0" tint="-0.34998626667073579"/>
          <bgColor theme="0" tint="-0.34998626667073579"/>
        </patternFill>
      </fill>
    </dxf>
    <dxf>
      <font>
        <color auto="1"/>
      </font>
      <fill>
        <patternFill>
          <fgColor theme="0" tint="-0.34998626667073579"/>
          <bgColor theme="0" tint="-0.34998626667073579"/>
        </patternFill>
      </fill>
    </dxf>
    <dxf>
      <font>
        <color auto="1"/>
      </font>
      <fill>
        <patternFill>
          <fgColor theme="0" tint="-0.34998626667073579"/>
          <bgColor theme="0" tint="-0.34998626667073579"/>
        </patternFill>
      </fill>
    </dxf>
    <dxf>
      <font>
        <color auto="1"/>
      </font>
      <fill>
        <patternFill>
          <fgColor theme="0" tint="-0.34998626667073579"/>
          <bgColor theme="0" tint="-0.34998626667073579"/>
        </patternFill>
      </fill>
    </dxf>
    <dxf>
      <font>
        <color auto="1"/>
      </font>
      <fill>
        <patternFill>
          <fgColor theme="0" tint="-0.34998626667073579"/>
          <bgColor theme="0" tint="-0.34998626667073579"/>
        </patternFill>
      </fill>
    </dxf>
    <dxf>
      <font>
        <color auto="1"/>
      </font>
      <fill>
        <patternFill>
          <fgColor theme="0" tint="-0.34998626667073579"/>
          <bgColor theme="0" tint="-0.34998626667073579"/>
        </patternFill>
      </fill>
    </dxf>
    <dxf>
      <font>
        <color auto="1"/>
      </font>
      <fill>
        <patternFill>
          <fgColor theme="0" tint="-0.34998626667073579"/>
          <bgColor theme="0" tint="-0.34998626667073579"/>
        </patternFill>
      </fill>
    </dxf>
    <dxf>
      <font>
        <color theme="0"/>
      </font>
      <fill>
        <patternFill>
          <bgColor theme="5" tint="-0.24994659260841701"/>
        </patternFill>
      </fill>
    </dxf>
    <dxf>
      <font>
        <color theme="0"/>
      </font>
      <fill>
        <patternFill>
          <bgColor theme="5" tint="-0.24994659260841701"/>
        </patternFill>
      </fill>
    </dxf>
    <dxf>
      <font>
        <color theme="0"/>
      </font>
      <fill>
        <patternFill>
          <bgColor theme="5" tint="-0.24994659260841701"/>
        </patternFill>
      </fill>
    </dxf>
    <dxf>
      <font>
        <color theme="0"/>
      </font>
      <fill>
        <patternFill>
          <bgColor theme="5" tint="-0.24994659260841701"/>
        </patternFill>
      </fill>
    </dxf>
    <dxf>
      <font>
        <color theme="0"/>
      </font>
      <fill>
        <patternFill>
          <bgColor theme="5" tint="-0.24994659260841701"/>
        </patternFill>
      </fill>
    </dxf>
    <dxf>
      <font>
        <color theme="0"/>
      </font>
      <fill>
        <patternFill>
          <bgColor theme="5" tint="-0.24994659260841701"/>
        </patternFill>
      </fill>
    </dxf>
    <dxf>
      <font>
        <color theme="0"/>
      </font>
      <fill>
        <patternFill>
          <bgColor theme="5" tint="-0.24994659260841701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rgb="FFFFC7CE"/>
        </patternFill>
      </fill>
    </dxf>
    <dxf>
      <font>
        <color auto="1"/>
      </font>
      <fill>
        <patternFill>
          <fgColor theme="0" tint="-0.34998626667073579"/>
          <bgColor theme="0" tint="-0.34998626667073579"/>
        </patternFill>
      </fill>
    </dxf>
    <dxf>
      <font>
        <color auto="1"/>
      </font>
      <fill>
        <patternFill>
          <fgColor theme="0" tint="-0.34998626667073579"/>
          <bgColor theme="0" tint="-0.34998626667073579"/>
        </patternFill>
      </fill>
    </dxf>
    <dxf>
      <font>
        <color auto="1"/>
      </font>
      <fill>
        <patternFill>
          <fgColor theme="0" tint="-0.34998626667073579"/>
          <bgColor theme="0" tint="-0.34998626667073579"/>
        </patternFill>
      </fill>
    </dxf>
    <dxf>
      <font>
        <color auto="1"/>
      </font>
      <fill>
        <patternFill>
          <fgColor theme="0" tint="-0.34998626667073579"/>
          <bgColor theme="0" tint="-0.34998626667073579"/>
        </patternFill>
      </fill>
    </dxf>
    <dxf>
      <font>
        <color auto="1"/>
      </font>
      <fill>
        <patternFill>
          <fgColor theme="0" tint="-0.34998626667073579"/>
          <bgColor theme="0" tint="-0.34998626667073579"/>
        </patternFill>
      </fill>
    </dxf>
    <dxf>
      <font>
        <color auto="1"/>
      </font>
      <fill>
        <patternFill>
          <fgColor theme="0" tint="-0.34998626667073579"/>
          <bgColor theme="0" tint="-0.34998626667073579"/>
        </patternFill>
      </fill>
    </dxf>
    <dxf>
      <font>
        <color theme="0"/>
      </font>
      <fill>
        <patternFill>
          <bgColor theme="5" tint="-0.24994659260841701"/>
        </patternFill>
      </fill>
    </dxf>
    <dxf>
      <font>
        <color theme="0"/>
      </font>
      <fill>
        <patternFill>
          <bgColor theme="5" tint="-0.24994659260841701"/>
        </patternFill>
      </fill>
    </dxf>
    <dxf>
      <font>
        <color theme="0"/>
      </font>
      <fill>
        <patternFill>
          <bgColor theme="5" tint="-0.24994659260841701"/>
        </patternFill>
      </fill>
    </dxf>
    <dxf>
      <font>
        <color theme="0"/>
      </font>
      <fill>
        <patternFill>
          <bgColor theme="5" tint="-0.24994659260841701"/>
        </patternFill>
      </fill>
    </dxf>
    <dxf>
      <font>
        <color theme="0"/>
      </font>
      <fill>
        <patternFill>
          <bgColor theme="5" tint="-0.24994659260841701"/>
        </patternFill>
      </fill>
    </dxf>
    <dxf>
      <font>
        <color theme="0"/>
      </font>
      <fill>
        <patternFill>
          <bgColor theme="5" tint="-0.24994659260841701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auto="1"/>
      </font>
      <fill>
        <patternFill>
          <fgColor theme="0" tint="-0.34998626667073579"/>
          <bgColor theme="0" tint="-0.34998626667073579"/>
        </patternFill>
      </fill>
    </dxf>
    <dxf>
      <font>
        <color auto="1"/>
      </font>
      <fill>
        <patternFill>
          <fgColor theme="0" tint="-0.34998626667073579"/>
          <bgColor theme="0" tint="-0.34998626667073579"/>
        </patternFill>
      </fill>
    </dxf>
    <dxf>
      <font>
        <color auto="1"/>
      </font>
      <fill>
        <patternFill>
          <fgColor theme="0" tint="-0.34998626667073579"/>
          <bgColor theme="0" tint="-0.34998626667073579"/>
        </patternFill>
      </fill>
    </dxf>
    <dxf>
      <font>
        <color auto="1"/>
      </font>
      <fill>
        <patternFill>
          <fgColor theme="0" tint="-0.34998626667073579"/>
          <bgColor theme="0" tint="-0.34998626667073579"/>
        </patternFill>
      </fill>
    </dxf>
    <dxf>
      <font>
        <color auto="1"/>
      </font>
      <fill>
        <patternFill>
          <fgColor theme="0" tint="-0.34998626667073579"/>
          <bgColor theme="0" tint="-0.34998626667073579"/>
        </patternFill>
      </fill>
    </dxf>
    <dxf>
      <font>
        <color auto="1"/>
      </font>
      <fill>
        <patternFill>
          <fgColor theme="0" tint="-0.34998626667073579"/>
          <bgColor theme="0" tint="-0.34998626667073579"/>
        </patternFill>
      </fill>
    </dxf>
    <dxf>
      <font>
        <color auto="1"/>
      </font>
      <fill>
        <patternFill>
          <fgColor theme="0" tint="-0.34998626667073579"/>
          <bgColor theme="0" tint="-0.34998626667073579"/>
        </patternFill>
      </fill>
    </dxf>
    <dxf>
      <font>
        <color theme="0"/>
      </font>
      <fill>
        <patternFill>
          <bgColor theme="5" tint="-0.24994659260841701"/>
        </patternFill>
      </fill>
    </dxf>
    <dxf>
      <font>
        <color theme="0"/>
      </font>
      <fill>
        <patternFill>
          <bgColor theme="5" tint="-0.24994659260841701"/>
        </patternFill>
      </fill>
    </dxf>
    <dxf>
      <font>
        <color theme="0"/>
      </font>
      <fill>
        <patternFill>
          <bgColor theme="5" tint="-0.24994659260841701"/>
        </patternFill>
      </fill>
    </dxf>
    <dxf>
      <font>
        <color theme="0"/>
      </font>
      <fill>
        <patternFill>
          <bgColor theme="5" tint="-0.24994659260841701"/>
        </patternFill>
      </fill>
    </dxf>
    <dxf>
      <font>
        <color theme="0"/>
      </font>
      <fill>
        <patternFill>
          <bgColor theme="5" tint="-0.24994659260841701"/>
        </patternFill>
      </fill>
    </dxf>
    <dxf>
      <font>
        <color theme="0"/>
      </font>
      <fill>
        <patternFill>
          <bgColor theme="5" tint="-0.24994659260841701"/>
        </patternFill>
      </fill>
    </dxf>
    <dxf>
      <font>
        <color theme="0"/>
      </font>
      <fill>
        <patternFill>
          <bgColor theme="5" tint="-0.24994659260841701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auto="1"/>
      </font>
      <fill>
        <patternFill>
          <fgColor theme="0" tint="-0.34998626667073579"/>
          <bgColor theme="0" tint="-0.34998626667073579"/>
        </patternFill>
      </fill>
    </dxf>
    <dxf>
      <font>
        <color auto="1"/>
      </font>
      <fill>
        <patternFill>
          <fgColor theme="0" tint="-0.34998626667073579"/>
          <bgColor theme="0" tint="-0.34998626667073579"/>
        </patternFill>
      </fill>
    </dxf>
    <dxf>
      <font>
        <color auto="1"/>
      </font>
      <fill>
        <patternFill>
          <fgColor theme="0" tint="-0.34998626667073579"/>
          <bgColor theme="0" tint="-0.34998626667073579"/>
        </patternFill>
      </fill>
    </dxf>
    <dxf>
      <font>
        <color auto="1"/>
      </font>
      <fill>
        <patternFill>
          <fgColor theme="0" tint="-0.34998626667073579"/>
          <bgColor theme="0" tint="-0.34998626667073579"/>
        </patternFill>
      </fill>
    </dxf>
    <dxf>
      <font>
        <color auto="1"/>
      </font>
      <fill>
        <patternFill>
          <fgColor theme="0" tint="-0.34998626667073579"/>
          <bgColor theme="0" tint="-0.34998626667073579"/>
        </patternFill>
      </fill>
    </dxf>
    <dxf>
      <font>
        <color auto="1"/>
      </font>
      <fill>
        <patternFill>
          <fgColor theme="0" tint="-0.34998626667073579"/>
          <bgColor theme="0" tint="-0.34998626667073579"/>
        </patternFill>
      </fill>
    </dxf>
    <dxf>
      <font>
        <color auto="1"/>
      </font>
      <fill>
        <patternFill>
          <fgColor theme="0" tint="-0.34998626667073579"/>
          <bgColor theme="0" tint="-0.34998626667073579"/>
        </patternFill>
      </fill>
    </dxf>
    <dxf>
      <font>
        <color theme="0"/>
      </font>
      <fill>
        <patternFill>
          <bgColor theme="5" tint="-0.24994659260841701"/>
        </patternFill>
      </fill>
    </dxf>
    <dxf>
      <font>
        <color theme="0"/>
      </font>
      <fill>
        <patternFill>
          <bgColor theme="5" tint="-0.24994659260841701"/>
        </patternFill>
      </fill>
    </dxf>
    <dxf>
      <font>
        <color theme="0"/>
      </font>
      <fill>
        <patternFill>
          <bgColor theme="5" tint="-0.24994659260841701"/>
        </patternFill>
      </fill>
    </dxf>
    <dxf>
      <font>
        <color theme="0"/>
      </font>
      <fill>
        <patternFill>
          <bgColor theme="5" tint="-0.24994659260841701"/>
        </patternFill>
      </fill>
    </dxf>
    <dxf>
      <font>
        <color theme="0"/>
      </font>
      <fill>
        <patternFill>
          <bgColor theme="5" tint="-0.24994659260841701"/>
        </patternFill>
      </fill>
    </dxf>
    <dxf>
      <font>
        <color theme="0"/>
      </font>
      <fill>
        <patternFill>
          <bgColor theme="5" tint="-0.24994659260841701"/>
        </patternFill>
      </fill>
    </dxf>
    <dxf>
      <font>
        <color theme="0"/>
      </font>
      <fill>
        <patternFill>
          <bgColor theme="5" tint="-0.24994659260841701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auto="1"/>
      </font>
      <fill>
        <patternFill>
          <fgColor theme="0" tint="-0.34998626667073579"/>
          <bgColor theme="0" tint="-0.34998626667073579"/>
        </patternFill>
      </fill>
    </dxf>
    <dxf>
      <font>
        <color auto="1"/>
      </font>
      <fill>
        <patternFill>
          <fgColor theme="0" tint="-0.34998626667073579"/>
          <bgColor theme="0" tint="-0.34998626667073579"/>
        </patternFill>
      </fill>
    </dxf>
    <dxf>
      <font>
        <color auto="1"/>
      </font>
      <fill>
        <patternFill>
          <fgColor theme="0" tint="-0.34998626667073579"/>
          <bgColor theme="0" tint="-0.34998626667073579"/>
        </patternFill>
      </fill>
    </dxf>
    <dxf>
      <font>
        <color auto="1"/>
      </font>
      <fill>
        <patternFill>
          <fgColor theme="0" tint="-0.34998626667073579"/>
          <bgColor theme="0" tint="-0.34998626667073579"/>
        </patternFill>
      </fill>
    </dxf>
    <dxf>
      <font>
        <color auto="1"/>
      </font>
      <fill>
        <patternFill>
          <fgColor theme="0" tint="-0.34998626667073579"/>
          <bgColor theme="0" tint="-0.34998626667073579"/>
        </patternFill>
      </fill>
    </dxf>
    <dxf>
      <font>
        <color theme="0"/>
      </font>
      <fill>
        <patternFill>
          <bgColor theme="5" tint="-0.24994659260841701"/>
        </patternFill>
      </fill>
    </dxf>
    <dxf>
      <font>
        <color theme="0"/>
      </font>
      <fill>
        <patternFill>
          <bgColor theme="5" tint="-0.24994659260841701"/>
        </patternFill>
      </fill>
    </dxf>
    <dxf>
      <font>
        <color theme="0"/>
      </font>
      <fill>
        <patternFill>
          <bgColor theme="5" tint="-0.24994659260841701"/>
        </patternFill>
      </fill>
    </dxf>
    <dxf>
      <font>
        <color theme="0"/>
      </font>
      <fill>
        <patternFill>
          <bgColor theme="5" tint="-0.24994659260841701"/>
        </patternFill>
      </fill>
    </dxf>
    <dxf>
      <font>
        <color theme="0"/>
      </font>
      <fill>
        <patternFill>
          <bgColor theme="5" tint="-0.24994659260841701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rgb="FFFFC7CE"/>
        </patternFill>
      </fill>
    </dxf>
    <dxf>
      <font>
        <color auto="1"/>
      </font>
      <fill>
        <patternFill>
          <fgColor theme="0" tint="-0.34998626667073579"/>
          <bgColor theme="0" tint="-0.34998626667073579"/>
        </patternFill>
      </fill>
    </dxf>
    <dxf>
      <font>
        <color auto="1"/>
      </font>
      <fill>
        <patternFill>
          <fgColor theme="0" tint="-0.34998626667073579"/>
          <bgColor theme="0" tint="-0.34998626667073579"/>
        </patternFill>
      </fill>
    </dxf>
    <dxf>
      <font>
        <color auto="1"/>
      </font>
      <fill>
        <patternFill>
          <fgColor theme="0" tint="-0.34998626667073579"/>
          <bgColor theme="0" tint="-0.34998626667073579"/>
        </patternFill>
      </fill>
    </dxf>
    <dxf>
      <font>
        <color auto="1"/>
      </font>
      <fill>
        <patternFill>
          <fgColor theme="0" tint="-0.34998626667073579"/>
          <bgColor theme="0" tint="-0.34998626667073579"/>
        </patternFill>
      </fill>
    </dxf>
    <dxf>
      <font>
        <color auto="1"/>
      </font>
      <fill>
        <patternFill>
          <fgColor theme="0" tint="-0.34998626667073579"/>
          <bgColor theme="0" tint="-0.34998626667073579"/>
        </patternFill>
      </fill>
    </dxf>
    <dxf>
      <font>
        <color auto="1"/>
      </font>
      <fill>
        <patternFill>
          <fgColor theme="0" tint="-0.34998626667073579"/>
          <bgColor theme="0" tint="-0.34998626667073579"/>
        </patternFill>
      </fill>
    </dxf>
    <dxf>
      <font>
        <color theme="0"/>
      </font>
      <fill>
        <patternFill>
          <bgColor theme="5" tint="-0.24994659260841701"/>
        </patternFill>
      </fill>
    </dxf>
    <dxf>
      <font>
        <color theme="0"/>
      </font>
      <fill>
        <patternFill>
          <bgColor theme="5" tint="-0.24994659260841701"/>
        </patternFill>
      </fill>
    </dxf>
    <dxf>
      <font>
        <color theme="0"/>
      </font>
      <fill>
        <patternFill>
          <bgColor theme="5" tint="-0.24994659260841701"/>
        </patternFill>
      </fill>
    </dxf>
    <dxf>
      <font>
        <color theme="0"/>
      </font>
      <fill>
        <patternFill>
          <bgColor theme="5" tint="-0.24994659260841701"/>
        </patternFill>
      </fill>
    </dxf>
    <dxf>
      <font>
        <color theme="0"/>
      </font>
      <fill>
        <patternFill>
          <bgColor theme="5" tint="-0.24994659260841701"/>
        </patternFill>
      </fill>
    </dxf>
    <dxf>
      <font>
        <color theme="0"/>
      </font>
      <fill>
        <patternFill>
          <bgColor theme="5" tint="-0.24994659260841701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auto="1"/>
      </font>
      <fill>
        <patternFill>
          <fgColor theme="0" tint="-0.34998626667073579"/>
          <bgColor theme="0" tint="-0.34998626667073579"/>
        </patternFill>
      </fill>
    </dxf>
    <dxf>
      <font>
        <color auto="1"/>
      </font>
      <fill>
        <patternFill>
          <fgColor theme="0" tint="-0.34998626667073579"/>
          <bgColor theme="0" tint="-0.34998626667073579"/>
        </patternFill>
      </fill>
    </dxf>
    <dxf>
      <font>
        <color auto="1"/>
      </font>
      <fill>
        <patternFill>
          <fgColor theme="0" tint="-0.34998626667073579"/>
          <bgColor theme="0" tint="-0.34998626667073579"/>
        </patternFill>
      </fill>
    </dxf>
    <dxf>
      <font>
        <color auto="1"/>
      </font>
      <fill>
        <patternFill>
          <fgColor theme="0" tint="-0.34998626667073579"/>
          <bgColor theme="0" tint="-0.34998626667073579"/>
        </patternFill>
      </fill>
    </dxf>
    <dxf>
      <font>
        <color auto="1"/>
      </font>
      <fill>
        <patternFill>
          <fgColor theme="0" tint="-0.34998626667073579"/>
          <bgColor theme="0" tint="-0.34998626667073579"/>
        </patternFill>
      </fill>
    </dxf>
    <dxf>
      <font>
        <color auto="1"/>
      </font>
      <fill>
        <patternFill>
          <fgColor theme="0" tint="-0.34998626667073579"/>
          <bgColor theme="0" tint="-0.34998626667073579"/>
        </patternFill>
      </fill>
    </dxf>
    <dxf>
      <font>
        <color theme="0"/>
      </font>
      <fill>
        <patternFill>
          <bgColor theme="5" tint="-0.24994659260841701"/>
        </patternFill>
      </fill>
    </dxf>
    <dxf>
      <font>
        <color theme="0"/>
      </font>
      <fill>
        <patternFill>
          <bgColor theme="5" tint="-0.24994659260841701"/>
        </patternFill>
      </fill>
    </dxf>
    <dxf>
      <font>
        <color theme="0"/>
      </font>
      <fill>
        <patternFill>
          <bgColor theme="5" tint="-0.24994659260841701"/>
        </patternFill>
      </fill>
    </dxf>
    <dxf>
      <font>
        <color theme="0"/>
      </font>
      <fill>
        <patternFill>
          <bgColor theme="5" tint="-0.24994659260841701"/>
        </patternFill>
      </fill>
    </dxf>
    <dxf>
      <font>
        <color theme="0"/>
      </font>
      <fill>
        <patternFill>
          <bgColor theme="5" tint="-0.24994659260841701"/>
        </patternFill>
      </fill>
    </dxf>
    <dxf>
      <font>
        <color theme="0"/>
      </font>
      <fill>
        <patternFill>
          <bgColor theme="5" tint="-0.24994659260841701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rgb="FFFFC7CE"/>
        </patternFill>
      </fill>
    </dxf>
    <dxf>
      <font>
        <color auto="1"/>
      </font>
      <fill>
        <patternFill>
          <fgColor theme="0" tint="-0.34998626667073579"/>
          <bgColor theme="0" tint="-0.34998626667073579"/>
        </patternFill>
      </fill>
    </dxf>
    <dxf>
      <font>
        <color auto="1"/>
      </font>
      <fill>
        <patternFill>
          <fgColor theme="0" tint="-0.34998626667073579"/>
          <bgColor theme="0" tint="-0.34998626667073579"/>
        </patternFill>
      </fill>
    </dxf>
    <dxf>
      <font>
        <color auto="1"/>
      </font>
      <fill>
        <patternFill>
          <fgColor theme="0" tint="-0.34998626667073579"/>
          <bgColor theme="0" tint="-0.34998626667073579"/>
        </patternFill>
      </fill>
    </dxf>
    <dxf>
      <font>
        <color auto="1"/>
      </font>
      <fill>
        <patternFill>
          <fgColor theme="0" tint="-0.34998626667073579"/>
          <bgColor theme="0" tint="-0.34998626667073579"/>
        </patternFill>
      </fill>
    </dxf>
    <dxf>
      <font>
        <color auto="1"/>
      </font>
      <fill>
        <patternFill>
          <fgColor theme="0" tint="-0.34998626667073579"/>
          <bgColor theme="0" tint="-0.34998626667073579"/>
        </patternFill>
      </fill>
    </dxf>
    <dxf>
      <font>
        <color auto="1"/>
      </font>
      <fill>
        <patternFill>
          <fgColor theme="0" tint="-0.34998626667073579"/>
          <bgColor theme="0" tint="-0.34998626667073579"/>
        </patternFill>
      </fill>
    </dxf>
    <dxf>
      <font>
        <color theme="0"/>
      </font>
      <fill>
        <patternFill>
          <bgColor theme="5" tint="-0.24994659260841701"/>
        </patternFill>
      </fill>
    </dxf>
    <dxf>
      <font>
        <color theme="0"/>
      </font>
      <fill>
        <patternFill>
          <bgColor theme="5" tint="-0.24994659260841701"/>
        </patternFill>
      </fill>
    </dxf>
    <dxf>
      <font>
        <color theme="0"/>
      </font>
      <fill>
        <patternFill>
          <bgColor theme="5" tint="-0.24994659260841701"/>
        </patternFill>
      </fill>
    </dxf>
    <dxf>
      <font>
        <color theme="0"/>
      </font>
      <fill>
        <patternFill>
          <bgColor theme="5" tint="-0.24994659260841701"/>
        </patternFill>
      </fill>
    </dxf>
    <dxf>
      <font>
        <color theme="0"/>
      </font>
      <fill>
        <patternFill>
          <bgColor theme="5" tint="-0.24994659260841701"/>
        </patternFill>
      </fill>
    </dxf>
    <dxf>
      <font>
        <color theme="0"/>
      </font>
      <fill>
        <patternFill>
          <bgColor theme="5" tint="-0.24994659260841701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  <dxf>
      <font>
        <color auto="1"/>
      </font>
      <fill>
        <patternFill>
          <fgColor theme="0" tint="-0.34998626667073579"/>
          <bgColor theme="0" tint="-0.34998626667073579"/>
        </patternFill>
      </fill>
    </dxf>
    <dxf>
      <font>
        <color auto="1"/>
      </font>
      <fill>
        <patternFill>
          <fgColor theme="0" tint="-0.34998626667073579"/>
          <bgColor theme="0" tint="-0.34998626667073579"/>
        </patternFill>
      </fill>
    </dxf>
    <dxf>
      <font>
        <color auto="1"/>
      </font>
      <fill>
        <patternFill>
          <fgColor theme="0" tint="-0.34998626667073579"/>
          <bgColor theme="0" tint="-0.34998626667073579"/>
        </patternFill>
      </fill>
    </dxf>
    <dxf>
      <font>
        <color auto="1"/>
      </font>
      <fill>
        <patternFill>
          <fgColor theme="0" tint="-0.34998626667073579"/>
          <bgColor theme="0" tint="-0.34998626667073579"/>
        </patternFill>
      </fill>
    </dxf>
    <dxf>
      <font>
        <color auto="1"/>
      </font>
      <fill>
        <patternFill>
          <fgColor theme="0" tint="-0.34998626667073579"/>
          <bgColor theme="0" tint="-0.34998626667073579"/>
        </patternFill>
      </fill>
    </dxf>
    <dxf>
      <font>
        <color theme="0"/>
      </font>
      <fill>
        <patternFill>
          <bgColor theme="5" tint="-0.24994659260841701"/>
        </patternFill>
      </fill>
    </dxf>
    <dxf>
      <font>
        <color theme="0"/>
      </font>
      <fill>
        <patternFill>
          <bgColor theme="5" tint="-0.24994659260841701"/>
        </patternFill>
      </fill>
    </dxf>
    <dxf>
      <font>
        <color theme="0"/>
      </font>
      <fill>
        <patternFill>
          <bgColor theme="5" tint="-0.24994659260841701"/>
        </patternFill>
      </fill>
    </dxf>
    <dxf>
      <font>
        <color theme="0"/>
      </font>
      <fill>
        <patternFill>
          <bgColor theme="5" tint="-0.24994659260841701"/>
        </patternFill>
      </fill>
    </dxf>
    <dxf>
      <font>
        <color theme="0"/>
      </font>
      <fill>
        <patternFill>
          <bgColor theme="5" tint="-0.24994659260841701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  <dxf>
      <font>
        <color auto="1"/>
      </font>
      <fill>
        <patternFill>
          <fgColor theme="0" tint="-0.34998626667073579"/>
          <bgColor theme="0" tint="-0.34998626667073579"/>
        </patternFill>
      </fill>
    </dxf>
    <dxf>
      <font>
        <color auto="1"/>
      </font>
      <fill>
        <patternFill>
          <fgColor theme="0" tint="-0.34998626667073579"/>
          <bgColor theme="0" tint="-0.34998626667073579"/>
        </patternFill>
      </fill>
    </dxf>
    <dxf>
      <font>
        <color auto="1"/>
      </font>
      <fill>
        <patternFill>
          <fgColor theme="0" tint="-0.34998626667073579"/>
          <bgColor theme="0" tint="-0.34998626667073579"/>
        </patternFill>
      </fill>
    </dxf>
    <dxf>
      <font>
        <color auto="1"/>
      </font>
      <fill>
        <patternFill>
          <fgColor theme="0" tint="-0.34998626667073579"/>
          <bgColor theme="0" tint="-0.34998626667073579"/>
        </patternFill>
      </fill>
    </dxf>
    <dxf>
      <font>
        <color auto="1"/>
      </font>
      <fill>
        <patternFill>
          <fgColor theme="0" tint="-0.34998626667073579"/>
          <bgColor theme="0" tint="-0.34998626667073579"/>
        </patternFill>
      </fill>
    </dxf>
    <dxf>
      <font>
        <color theme="0"/>
      </font>
      <fill>
        <patternFill>
          <bgColor theme="5" tint="-0.24994659260841701"/>
        </patternFill>
      </fill>
    </dxf>
    <dxf>
      <font>
        <color theme="0"/>
      </font>
      <fill>
        <patternFill>
          <bgColor theme="5" tint="-0.24994659260841701"/>
        </patternFill>
      </fill>
    </dxf>
    <dxf>
      <font>
        <color theme="0"/>
      </font>
      <fill>
        <patternFill>
          <bgColor theme="5" tint="-0.24994659260841701"/>
        </patternFill>
      </fill>
    </dxf>
    <dxf>
      <font>
        <color theme="0"/>
      </font>
      <fill>
        <patternFill>
          <bgColor theme="5" tint="-0.24994659260841701"/>
        </patternFill>
      </fill>
    </dxf>
    <dxf>
      <font>
        <color theme="0"/>
      </font>
      <fill>
        <patternFill>
          <bgColor theme="5" tint="-0.24994659260841701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  <dxf>
      <font>
        <color auto="1"/>
      </font>
      <fill>
        <patternFill>
          <fgColor theme="0" tint="-0.34998626667073579"/>
          <bgColor theme="0" tint="-0.34998626667073579"/>
        </patternFill>
      </fill>
    </dxf>
    <dxf>
      <font>
        <color auto="1"/>
      </font>
      <fill>
        <patternFill>
          <fgColor theme="0" tint="-0.34998626667073579"/>
          <bgColor theme="0" tint="-0.34998626667073579"/>
        </patternFill>
      </fill>
    </dxf>
    <dxf>
      <font>
        <color auto="1"/>
      </font>
      <fill>
        <patternFill>
          <fgColor theme="0" tint="-0.34998626667073579"/>
          <bgColor theme="0" tint="-0.34998626667073579"/>
        </patternFill>
      </fill>
    </dxf>
    <dxf>
      <font>
        <color auto="1"/>
      </font>
      <fill>
        <patternFill>
          <fgColor theme="0" tint="-0.34998626667073579"/>
          <bgColor theme="0" tint="-0.34998626667073579"/>
        </patternFill>
      </fill>
    </dxf>
    <dxf>
      <font>
        <color auto="1"/>
      </font>
      <fill>
        <patternFill>
          <fgColor theme="0" tint="-0.34998626667073579"/>
          <bgColor theme="0" tint="-0.34998626667073579"/>
        </patternFill>
      </fill>
    </dxf>
    <dxf>
      <font>
        <color theme="0"/>
      </font>
      <fill>
        <patternFill>
          <bgColor theme="5" tint="-0.24994659260841701"/>
        </patternFill>
      </fill>
    </dxf>
    <dxf>
      <font>
        <color theme="0"/>
      </font>
      <fill>
        <patternFill>
          <bgColor theme="5" tint="-0.24994659260841701"/>
        </patternFill>
      </fill>
    </dxf>
    <dxf>
      <font>
        <color theme="0"/>
      </font>
      <fill>
        <patternFill>
          <bgColor theme="5" tint="-0.24994659260841701"/>
        </patternFill>
      </fill>
    </dxf>
    <dxf>
      <font>
        <color theme="0"/>
      </font>
      <fill>
        <patternFill>
          <bgColor theme="5" tint="-0.24994659260841701"/>
        </patternFill>
      </fill>
    </dxf>
    <dxf>
      <font>
        <color theme="0"/>
      </font>
      <fill>
        <patternFill>
          <bgColor theme="5" tint="-0.24994659260841701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rgb="FFFFC7CE"/>
        </patternFill>
      </fill>
    </dxf>
    <dxf>
      <font>
        <color auto="1"/>
      </font>
      <fill>
        <patternFill>
          <fgColor theme="0" tint="-0.34998626667073579"/>
          <bgColor theme="0" tint="-0.34998626667073579"/>
        </patternFill>
      </fill>
    </dxf>
    <dxf>
      <font>
        <color auto="1"/>
      </font>
      <fill>
        <patternFill>
          <fgColor theme="0" tint="-0.34998626667073579"/>
          <bgColor theme="0" tint="-0.34998626667073579"/>
        </patternFill>
      </fill>
    </dxf>
    <dxf>
      <font>
        <color auto="1"/>
      </font>
      <fill>
        <patternFill>
          <fgColor theme="0" tint="-0.34998626667073579"/>
          <bgColor theme="0" tint="-0.34998626667073579"/>
        </patternFill>
      </fill>
    </dxf>
    <dxf>
      <font>
        <color auto="1"/>
      </font>
      <fill>
        <patternFill>
          <fgColor theme="0" tint="-0.34998626667073579"/>
          <bgColor theme="0" tint="-0.34998626667073579"/>
        </patternFill>
      </fill>
    </dxf>
    <dxf>
      <font>
        <color auto="1"/>
      </font>
      <fill>
        <patternFill>
          <fgColor theme="0" tint="-0.34998626667073579"/>
          <bgColor theme="0" tint="-0.34998626667073579"/>
        </patternFill>
      </fill>
    </dxf>
    <dxf>
      <font>
        <color theme="0"/>
      </font>
      <fill>
        <patternFill>
          <bgColor theme="5" tint="-0.24994659260841701"/>
        </patternFill>
      </fill>
    </dxf>
    <dxf>
      <font>
        <color theme="0"/>
      </font>
      <fill>
        <patternFill>
          <bgColor theme="5" tint="-0.24994659260841701"/>
        </patternFill>
      </fill>
    </dxf>
    <dxf>
      <font>
        <color theme="0"/>
      </font>
      <fill>
        <patternFill>
          <bgColor theme="5" tint="-0.24994659260841701"/>
        </patternFill>
      </fill>
    </dxf>
    <dxf>
      <font>
        <color theme="0"/>
      </font>
      <fill>
        <patternFill>
          <bgColor theme="5" tint="-0.24994659260841701"/>
        </patternFill>
      </fill>
    </dxf>
    <dxf>
      <font>
        <color theme="0"/>
      </font>
      <fill>
        <patternFill>
          <bgColor theme="5" tint="-0.24994659260841701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  <dxf>
      <font>
        <color auto="1"/>
      </font>
      <fill>
        <patternFill>
          <fgColor theme="0" tint="-0.34998626667073579"/>
          <bgColor theme="0" tint="-0.34998626667073579"/>
        </patternFill>
      </fill>
    </dxf>
    <dxf>
      <font>
        <color auto="1"/>
      </font>
      <fill>
        <patternFill>
          <fgColor theme="0" tint="-0.34998626667073579"/>
          <bgColor theme="0" tint="-0.34998626667073579"/>
        </patternFill>
      </fill>
    </dxf>
    <dxf>
      <font>
        <color auto="1"/>
      </font>
      <fill>
        <patternFill>
          <fgColor theme="0" tint="-0.34998626667073579"/>
          <bgColor theme="0" tint="-0.34998626667073579"/>
        </patternFill>
      </fill>
    </dxf>
    <dxf>
      <font>
        <color auto="1"/>
      </font>
      <fill>
        <patternFill>
          <fgColor theme="0" tint="-0.34998626667073579"/>
          <bgColor theme="0" tint="-0.34998626667073579"/>
        </patternFill>
      </fill>
    </dxf>
    <dxf>
      <font>
        <color theme="0"/>
      </font>
      <fill>
        <patternFill>
          <bgColor theme="5" tint="-0.24994659260841701"/>
        </patternFill>
      </fill>
    </dxf>
    <dxf>
      <font>
        <color theme="0"/>
      </font>
      <fill>
        <patternFill>
          <bgColor theme="5" tint="-0.24994659260841701"/>
        </patternFill>
      </fill>
    </dxf>
    <dxf>
      <font>
        <color theme="0"/>
      </font>
      <fill>
        <patternFill>
          <bgColor theme="5" tint="-0.24994659260841701"/>
        </patternFill>
      </fill>
    </dxf>
    <dxf>
      <font>
        <color theme="0"/>
      </font>
      <fill>
        <patternFill>
          <bgColor theme="5" tint="-0.24994659260841701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  <dxf>
      <font>
        <color auto="1"/>
      </font>
      <fill>
        <patternFill>
          <fgColor theme="0" tint="-0.34998626667073579"/>
          <bgColor theme="0" tint="-0.34998626667073579"/>
        </patternFill>
      </fill>
    </dxf>
    <dxf>
      <font>
        <color auto="1"/>
      </font>
      <fill>
        <patternFill>
          <fgColor theme="0" tint="-0.34998626667073579"/>
          <bgColor theme="0" tint="-0.34998626667073579"/>
        </patternFill>
      </fill>
    </dxf>
    <dxf>
      <font>
        <color auto="1"/>
      </font>
      <fill>
        <patternFill>
          <fgColor theme="0" tint="-0.34998626667073579"/>
          <bgColor theme="0" tint="-0.34998626667073579"/>
        </patternFill>
      </fill>
    </dxf>
    <dxf>
      <font>
        <color auto="1"/>
      </font>
      <fill>
        <patternFill>
          <fgColor theme="0" tint="-0.34998626667073579"/>
          <bgColor theme="0" tint="-0.34998626667073579"/>
        </patternFill>
      </fill>
    </dxf>
    <dxf>
      <font>
        <color auto="1"/>
      </font>
      <fill>
        <patternFill>
          <fgColor theme="0" tint="-0.34998626667073579"/>
          <bgColor theme="0" tint="-0.34998626667073579"/>
        </patternFill>
      </fill>
    </dxf>
    <dxf>
      <font>
        <color auto="1"/>
      </font>
      <fill>
        <patternFill>
          <fgColor theme="0" tint="-0.34998626667073579"/>
          <bgColor theme="0" tint="-0.34998626667073579"/>
        </patternFill>
      </fill>
    </dxf>
    <dxf>
      <font>
        <color auto="1"/>
      </font>
      <fill>
        <patternFill>
          <fgColor theme="0" tint="-0.34998626667073579"/>
          <bgColor theme="0" tint="-0.34998626667073579"/>
        </patternFill>
      </fill>
    </dxf>
    <dxf>
      <font>
        <color auto="1"/>
      </font>
      <fill>
        <patternFill>
          <fgColor theme="0" tint="-0.34998626667073579"/>
          <bgColor theme="0" tint="-0.34998626667073579"/>
        </patternFill>
      </fill>
    </dxf>
    <dxf>
      <font>
        <color theme="0"/>
      </font>
      <fill>
        <patternFill>
          <bgColor theme="5" tint="-0.24994659260841701"/>
        </patternFill>
      </fill>
    </dxf>
    <dxf>
      <font>
        <color theme="0"/>
      </font>
      <fill>
        <patternFill>
          <bgColor theme="5" tint="-0.24994659260841701"/>
        </patternFill>
      </fill>
    </dxf>
    <dxf>
      <font>
        <color theme="0"/>
      </font>
      <fill>
        <patternFill>
          <bgColor theme="5" tint="-0.24994659260841701"/>
        </patternFill>
      </fill>
    </dxf>
    <dxf>
      <font>
        <color theme="0"/>
      </font>
      <fill>
        <patternFill>
          <bgColor theme="5" tint="-0.24994659260841701"/>
        </patternFill>
      </fill>
    </dxf>
    <dxf>
      <font>
        <color theme="0"/>
      </font>
      <fill>
        <patternFill>
          <bgColor theme="5" tint="-0.24994659260841701"/>
        </patternFill>
      </fill>
    </dxf>
    <dxf>
      <font>
        <color theme="0"/>
      </font>
      <fill>
        <patternFill>
          <bgColor theme="5" tint="-0.24994659260841701"/>
        </patternFill>
      </fill>
    </dxf>
    <dxf>
      <font>
        <color theme="0"/>
      </font>
      <fill>
        <patternFill>
          <bgColor theme="5" tint="-0.24994659260841701"/>
        </patternFill>
      </fill>
    </dxf>
    <dxf>
      <font>
        <color theme="0"/>
      </font>
      <fill>
        <patternFill>
          <bgColor theme="5" tint="-0.24994659260841701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rgb="FFFFC7CE"/>
        </patternFill>
      </fill>
    </dxf>
    <dxf>
      <font>
        <color auto="1"/>
      </font>
      <fill>
        <patternFill>
          <fgColor theme="0" tint="-0.34998626667073579"/>
          <bgColor theme="0" tint="-0.34998626667073579"/>
        </patternFill>
      </fill>
    </dxf>
    <dxf>
      <font>
        <color auto="1"/>
      </font>
      <fill>
        <patternFill>
          <fgColor theme="0" tint="-0.34998626667073579"/>
          <bgColor theme="0" tint="-0.34998626667073579"/>
        </patternFill>
      </fill>
    </dxf>
    <dxf>
      <font>
        <color auto="1"/>
      </font>
      <fill>
        <patternFill>
          <fgColor theme="0" tint="-0.34998626667073579"/>
          <bgColor theme="0" tint="-0.34998626667073579"/>
        </patternFill>
      </fill>
    </dxf>
    <dxf>
      <font>
        <color auto="1"/>
      </font>
      <fill>
        <patternFill>
          <fgColor theme="0" tint="-0.34998626667073579"/>
          <bgColor theme="0" tint="-0.34998626667073579"/>
        </patternFill>
      </fill>
    </dxf>
    <dxf>
      <font>
        <color auto="1"/>
      </font>
      <fill>
        <patternFill>
          <fgColor theme="0" tint="-0.34998626667073579"/>
          <bgColor theme="0" tint="-0.34998626667073579"/>
        </patternFill>
      </fill>
    </dxf>
    <dxf>
      <font>
        <color auto="1"/>
      </font>
      <fill>
        <patternFill>
          <fgColor theme="0" tint="-0.34998626667073579"/>
          <bgColor theme="0" tint="-0.34998626667073579"/>
        </patternFill>
      </fill>
    </dxf>
    <dxf>
      <font>
        <color auto="1"/>
      </font>
      <fill>
        <patternFill>
          <fgColor theme="0" tint="-0.34998626667073579"/>
          <bgColor theme="0" tint="-0.34998626667073579"/>
        </patternFill>
      </fill>
    </dxf>
    <dxf>
      <font>
        <color auto="1"/>
      </font>
      <fill>
        <patternFill>
          <fgColor theme="0" tint="-0.34998626667073579"/>
          <bgColor theme="0" tint="-0.34998626667073579"/>
        </patternFill>
      </fill>
    </dxf>
    <dxf>
      <font>
        <color theme="0"/>
      </font>
      <fill>
        <patternFill>
          <bgColor theme="5" tint="-0.24994659260841701"/>
        </patternFill>
      </fill>
    </dxf>
    <dxf>
      <font>
        <color theme="0"/>
      </font>
      <fill>
        <patternFill>
          <bgColor theme="5" tint="-0.24994659260841701"/>
        </patternFill>
      </fill>
    </dxf>
    <dxf>
      <font>
        <color theme="0"/>
      </font>
      <fill>
        <patternFill>
          <bgColor theme="5" tint="-0.24994659260841701"/>
        </patternFill>
      </fill>
    </dxf>
    <dxf>
      <font>
        <color theme="0"/>
      </font>
      <fill>
        <patternFill>
          <bgColor theme="5" tint="-0.24994659260841701"/>
        </patternFill>
      </fill>
    </dxf>
    <dxf>
      <font>
        <color theme="0"/>
      </font>
      <fill>
        <patternFill>
          <bgColor theme="5" tint="-0.24994659260841701"/>
        </patternFill>
      </fill>
    </dxf>
    <dxf>
      <font>
        <color theme="0"/>
      </font>
      <fill>
        <patternFill>
          <bgColor theme="5" tint="-0.24994659260841701"/>
        </patternFill>
      </fill>
    </dxf>
    <dxf>
      <font>
        <color theme="0"/>
      </font>
      <fill>
        <patternFill>
          <bgColor theme="5" tint="-0.24994659260841701"/>
        </patternFill>
      </fill>
    </dxf>
    <dxf>
      <font>
        <color theme="0"/>
      </font>
      <fill>
        <patternFill>
          <bgColor theme="5" tint="-0.24994659260841701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auto="1"/>
      </font>
      <fill>
        <patternFill>
          <fgColor theme="0" tint="-0.34998626667073579"/>
          <bgColor theme="0" tint="-0.34998626667073579"/>
        </patternFill>
      </fill>
    </dxf>
    <dxf>
      <font>
        <color auto="1"/>
      </font>
      <fill>
        <patternFill>
          <fgColor theme="0" tint="-0.34998626667073579"/>
          <bgColor theme="0" tint="-0.34998626667073579"/>
        </patternFill>
      </fill>
    </dxf>
    <dxf>
      <font>
        <color auto="1"/>
      </font>
      <fill>
        <patternFill>
          <fgColor theme="0" tint="-0.34998626667073579"/>
          <bgColor theme="0" tint="-0.34998626667073579"/>
        </patternFill>
      </fill>
    </dxf>
    <dxf>
      <font>
        <color auto="1"/>
      </font>
      <fill>
        <patternFill>
          <fgColor theme="0" tint="-0.34998626667073579"/>
          <bgColor theme="0" tint="-0.34998626667073579"/>
        </patternFill>
      </fill>
    </dxf>
    <dxf>
      <font>
        <color auto="1"/>
      </font>
      <fill>
        <patternFill>
          <fgColor theme="0" tint="-0.34998626667073579"/>
          <bgColor theme="0" tint="-0.34998626667073579"/>
        </patternFill>
      </fill>
    </dxf>
    <dxf>
      <font>
        <color auto="1"/>
      </font>
      <fill>
        <patternFill>
          <fgColor theme="0" tint="-0.34998626667073579"/>
          <bgColor theme="0" tint="-0.34998626667073579"/>
        </patternFill>
      </fill>
    </dxf>
    <dxf>
      <font>
        <color auto="1"/>
      </font>
      <fill>
        <patternFill>
          <fgColor theme="0" tint="-0.34998626667073579"/>
          <bgColor theme="0" tint="-0.34998626667073579"/>
        </patternFill>
      </fill>
    </dxf>
    <dxf>
      <font>
        <color auto="1"/>
      </font>
      <fill>
        <patternFill>
          <fgColor theme="0" tint="-0.34998626667073579"/>
          <bgColor theme="0" tint="-0.34998626667073579"/>
        </patternFill>
      </fill>
    </dxf>
    <dxf>
      <font>
        <color auto="1"/>
      </font>
      <fill>
        <patternFill>
          <fgColor theme="0" tint="-0.34998626667073579"/>
          <bgColor theme="0" tint="-0.34998626667073579"/>
        </patternFill>
      </fill>
    </dxf>
    <dxf>
      <font>
        <color theme="0"/>
      </font>
      <fill>
        <patternFill>
          <bgColor theme="5" tint="-0.24994659260841701"/>
        </patternFill>
      </fill>
    </dxf>
    <dxf>
      <font>
        <color theme="0"/>
      </font>
      <fill>
        <patternFill>
          <bgColor theme="5" tint="-0.24994659260841701"/>
        </patternFill>
      </fill>
    </dxf>
    <dxf>
      <font>
        <color theme="0"/>
      </font>
      <fill>
        <patternFill>
          <bgColor theme="5" tint="-0.24994659260841701"/>
        </patternFill>
      </fill>
    </dxf>
    <dxf>
      <font>
        <color theme="0"/>
      </font>
      <fill>
        <patternFill>
          <bgColor theme="5" tint="-0.24994659260841701"/>
        </patternFill>
      </fill>
    </dxf>
    <dxf>
      <font>
        <color theme="0"/>
      </font>
      <fill>
        <patternFill>
          <bgColor theme="5" tint="-0.24994659260841701"/>
        </patternFill>
      </fill>
    </dxf>
    <dxf>
      <font>
        <color theme="0"/>
      </font>
      <fill>
        <patternFill>
          <bgColor theme="5" tint="-0.24994659260841701"/>
        </patternFill>
      </fill>
    </dxf>
    <dxf>
      <font>
        <color theme="0"/>
      </font>
      <fill>
        <patternFill>
          <bgColor theme="5" tint="-0.24994659260841701"/>
        </patternFill>
      </fill>
    </dxf>
    <dxf>
      <font>
        <color theme="0"/>
      </font>
      <fill>
        <patternFill>
          <bgColor theme="5" tint="-0.24994659260841701"/>
        </patternFill>
      </fill>
    </dxf>
    <dxf>
      <font>
        <color theme="0"/>
      </font>
      <fill>
        <patternFill>
          <bgColor theme="5" tint="-0.24994659260841701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auto="1"/>
      </font>
      <fill>
        <patternFill>
          <fgColor theme="0" tint="-0.34998626667073579"/>
          <bgColor theme="0" tint="-0.34998626667073579"/>
        </patternFill>
      </fill>
    </dxf>
    <dxf>
      <font>
        <color auto="1"/>
      </font>
      <fill>
        <patternFill>
          <fgColor theme="0" tint="-0.34998626667073579"/>
          <bgColor theme="0" tint="-0.34998626667073579"/>
        </patternFill>
      </fill>
    </dxf>
    <dxf>
      <font>
        <color auto="1"/>
      </font>
      <fill>
        <patternFill>
          <fgColor theme="0" tint="-0.34998626667073579"/>
          <bgColor theme="0" tint="-0.34998626667073579"/>
        </patternFill>
      </fill>
    </dxf>
    <dxf>
      <font>
        <color auto="1"/>
      </font>
      <fill>
        <patternFill>
          <fgColor theme="0" tint="-0.34998626667073579"/>
          <bgColor theme="0" tint="-0.34998626667073579"/>
        </patternFill>
      </fill>
    </dxf>
    <dxf>
      <font>
        <color auto="1"/>
      </font>
      <fill>
        <patternFill>
          <fgColor theme="0" tint="-0.34998626667073579"/>
          <bgColor theme="0" tint="-0.34998626667073579"/>
        </patternFill>
      </fill>
    </dxf>
    <dxf>
      <font>
        <color auto="1"/>
      </font>
      <fill>
        <patternFill>
          <fgColor theme="0" tint="-0.34998626667073579"/>
          <bgColor theme="0" tint="-0.34998626667073579"/>
        </patternFill>
      </fill>
    </dxf>
    <dxf>
      <font>
        <color auto="1"/>
      </font>
      <fill>
        <patternFill>
          <fgColor theme="0" tint="-0.34998626667073579"/>
          <bgColor theme="0" tint="-0.34998626667073579"/>
        </patternFill>
      </fill>
    </dxf>
    <dxf>
      <font>
        <color auto="1"/>
      </font>
      <fill>
        <patternFill>
          <fgColor theme="0" tint="-0.34998626667073579"/>
          <bgColor theme="0" tint="-0.34998626667073579"/>
        </patternFill>
      </fill>
    </dxf>
    <dxf>
      <font>
        <color theme="0"/>
      </font>
      <fill>
        <patternFill>
          <bgColor theme="5" tint="-0.24994659260841701"/>
        </patternFill>
      </fill>
    </dxf>
    <dxf>
      <font>
        <color theme="0"/>
      </font>
      <fill>
        <patternFill>
          <bgColor theme="5" tint="-0.24994659260841701"/>
        </patternFill>
      </fill>
    </dxf>
    <dxf>
      <font>
        <color theme="0"/>
      </font>
      <fill>
        <patternFill>
          <bgColor theme="5" tint="-0.24994659260841701"/>
        </patternFill>
      </fill>
    </dxf>
    <dxf>
      <font>
        <color theme="0"/>
      </font>
      <fill>
        <patternFill>
          <bgColor theme="5" tint="-0.24994659260841701"/>
        </patternFill>
      </fill>
    </dxf>
    <dxf>
      <font>
        <color theme="0"/>
      </font>
      <fill>
        <patternFill>
          <bgColor theme="5" tint="-0.24994659260841701"/>
        </patternFill>
      </fill>
    </dxf>
    <dxf>
      <font>
        <color theme="0"/>
      </font>
      <fill>
        <patternFill>
          <bgColor theme="5" tint="-0.24994659260841701"/>
        </patternFill>
      </fill>
    </dxf>
    <dxf>
      <font>
        <color theme="0"/>
      </font>
      <fill>
        <patternFill>
          <bgColor theme="5" tint="-0.24994659260841701"/>
        </patternFill>
      </fill>
    </dxf>
    <dxf>
      <font>
        <color theme="0"/>
      </font>
      <fill>
        <patternFill>
          <bgColor theme="5" tint="-0.24994659260841701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rgb="FFFFC7CE"/>
        </patternFill>
      </fill>
    </dxf>
    <dxf>
      <font>
        <color auto="1"/>
      </font>
      <fill>
        <patternFill>
          <fgColor theme="0" tint="-0.34998626667073579"/>
          <bgColor theme="0" tint="-0.34998626667073579"/>
        </patternFill>
      </fill>
    </dxf>
    <dxf>
      <font>
        <color auto="1"/>
      </font>
      <fill>
        <patternFill>
          <fgColor theme="0" tint="-0.34998626667073579"/>
          <bgColor theme="0" tint="-0.34998626667073579"/>
        </patternFill>
      </fill>
    </dxf>
    <dxf>
      <font>
        <color auto="1"/>
      </font>
      <fill>
        <patternFill>
          <fgColor theme="0" tint="-0.34998626667073579"/>
          <bgColor theme="0" tint="-0.34998626667073579"/>
        </patternFill>
      </fill>
    </dxf>
    <dxf>
      <font>
        <color auto="1"/>
      </font>
      <fill>
        <patternFill>
          <fgColor theme="0" tint="-0.34998626667073579"/>
          <bgColor theme="0" tint="-0.34998626667073579"/>
        </patternFill>
      </fill>
    </dxf>
    <dxf>
      <font>
        <color auto="1"/>
      </font>
      <fill>
        <patternFill>
          <fgColor theme="0" tint="-0.34998626667073579"/>
          <bgColor theme="0" tint="-0.34998626667073579"/>
        </patternFill>
      </fill>
    </dxf>
    <dxf>
      <font>
        <color auto="1"/>
      </font>
      <fill>
        <patternFill>
          <fgColor theme="0" tint="-0.34998626667073579"/>
          <bgColor theme="0" tint="-0.34998626667073579"/>
        </patternFill>
      </fill>
    </dxf>
    <dxf>
      <font>
        <color auto="1"/>
      </font>
      <fill>
        <patternFill>
          <fgColor theme="0" tint="-0.34998626667073579"/>
          <bgColor theme="0" tint="-0.34998626667073579"/>
        </patternFill>
      </fill>
    </dxf>
    <dxf>
      <font>
        <color auto="1"/>
      </font>
      <fill>
        <patternFill>
          <fgColor theme="0" tint="-0.34998626667073579"/>
          <bgColor theme="0" tint="-0.34998626667073579"/>
        </patternFill>
      </fill>
    </dxf>
    <dxf>
      <font>
        <color theme="0"/>
      </font>
      <fill>
        <patternFill>
          <bgColor theme="5" tint="-0.24994659260841701"/>
        </patternFill>
      </fill>
    </dxf>
    <dxf>
      <font>
        <color theme="0"/>
      </font>
      <fill>
        <patternFill>
          <bgColor theme="5" tint="-0.24994659260841701"/>
        </patternFill>
      </fill>
    </dxf>
    <dxf>
      <font>
        <color theme="0"/>
      </font>
      <fill>
        <patternFill>
          <bgColor theme="5" tint="-0.24994659260841701"/>
        </patternFill>
      </fill>
    </dxf>
    <dxf>
      <font>
        <color theme="0"/>
      </font>
      <fill>
        <patternFill>
          <bgColor theme="5" tint="-0.24994659260841701"/>
        </patternFill>
      </fill>
    </dxf>
    <dxf>
      <font>
        <color theme="0"/>
      </font>
      <fill>
        <patternFill>
          <bgColor theme="5" tint="-0.24994659260841701"/>
        </patternFill>
      </fill>
    </dxf>
    <dxf>
      <font>
        <color theme="0"/>
      </font>
      <fill>
        <patternFill>
          <bgColor theme="5" tint="-0.24994659260841701"/>
        </patternFill>
      </fill>
    </dxf>
    <dxf>
      <font>
        <color theme="0"/>
      </font>
      <fill>
        <patternFill>
          <bgColor theme="5" tint="-0.24994659260841701"/>
        </patternFill>
      </fill>
    </dxf>
    <dxf>
      <font>
        <color theme="0"/>
      </font>
      <fill>
        <patternFill>
          <bgColor theme="5" tint="-0.24994659260841701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auto="1"/>
      </font>
      <fill>
        <patternFill>
          <fgColor theme="0" tint="-0.34998626667073579"/>
          <bgColor theme="0" tint="-0.34998626667073579"/>
        </patternFill>
      </fill>
    </dxf>
    <dxf>
      <font>
        <color auto="1"/>
      </font>
      <fill>
        <patternFill>
          <fgColor theme="0" tint="-0.34998626667073579"/>
          <bgColor theme="0" tint="-0.34998626667073579"/>
        </patternFill>
      </fill>
    </dxf>
    <dxf>
      <font>
        <color auto="1"/>
      </font>
      <fill>
        <patternFill>
          <fgColor theme="0" tint="-0.34998626667073579"/>
          <bgColor theme="0" tint="-0.34998626667073579"/>
        </patternFill>
      </fill>
    </dxf>
    <dxf>
      <font>
        <color auto="1"/>
      </font>
      <fill>
        <patternFill>
          <fgColor theme="0" tint="-0.34998626667073579"/>
          <bgColor theme="0" tint="-0.34998626667073579"/>
        </patternFill>
      </fill>
    </dxf>
    <dxf>
      <font>
        <color auto="1"/>
      </font>
      <fill>
        <patternFill>
          <fgColor theme="0" tint="-0.34998626667073579"/>
          <bgColor theme="0" tint="-0.34998626667073579"/>
        </patternFill>
      </fill>
    </dxf>
    <dxf>
      <font>
        <color auto="1"/>
      </font>
      <fill>
        <patternFill>
          <fgColor theme="0" tint="-0.34998626667073579"/>
          <bgColor theme="0" tint="-0.34998626667073579"/>
        </patternFill>
      </fill>
    </dxf>
    <dxf>
      <font>
        <color auto="1"/>
      </font>
      <fill>
        <patternFill>
          <fgColor theme="0" tint="-0.34998626667073579"/>
          <bgColor theme="0" tint="-0.34998626667073579"/>
        </patternFill>
      </fill>
    </dxf>
    <dxf>
      <font>
        <color auto="1"/>
      </font>
      <fill>
        <patternFill>
          <fgColor theme="0" tint="-0.34998626667073579"/>
          <bgColor theme="0" tint="-0.34998626667073579"/>
        </patternFill>
      </fill>
    </dxf>
    <dxf>
      <font>
        <color auto="1"/>
      </font>
      <fill>
        <patternFill>
          <fgColor theme="0" tint="-0.34998626667073579"/>
          <bgColor theme="0" tint="-0.34998626667073579"/>
        </patternFill>
      </fill>
    </dxf>
    <dxf>
      <font>
        <color theme="0"/>
      </font>
      <fill>
        <patternFill>
          <bgColor theme="5" tint="-0.24994659260841701"/>
        </patternFill>
      </fill>
    </dxf>
    <dxf>
      <font>
        <color theme="0"/>
      </font>
      <fill>
        <patternFill>
          <bgColor theme="5" tint="-0.24994659260841701"/>
        </patternFill>
      </fill>
    </dxf>
    <dxf>
      <font>
        <color theme="0"/>
      </font>
      <fill>
        <patternFill>
          <bgColor theme="5" tint="-0.24994659260841701"/>
        </patternFill>
      </fill>
    </dxf>
    <dxf>
      <font>
        <color theme="0"/>
      </font>
      <fill>
        <patternFill>
          <bgColor theme="5" tint="-0.24994659260841701"/>
        </patternFill>
      </fill>
    </dxf>
    <dxf>
      <font>
        <color theme="0"/>
      </font>
      <fill>
        <patternFill>
          <bgColor theme="5" tint="-0.24994659260841701"/>
        </patternFill>
      </fill>
    </dxf>
    <dxf>
      <font>
        <color theme="0"/>
      </font>
      <fill>
        <patternFill>
          <bgColor theme="5" tint="-0.24994659260841701"/>
        </patternFill>
      </fill>
    </dxf>
    <dxf>
      <font>
        <color theme="0"/>
      </font>
      <fill>
        <patternFill>
          <bgColor theme="5" tint="-0.24994659260841701"/>
        </patternFill>
      </fill>
    </dxf>
    <dxf>
      <font>
        <color theme="0"/>
      </font>
      <fill>
        <patternFill>
          <bgColor theme="5" tint="-0.24994659260841701"/>
        </patternFill>
      </fill>
    </dxf>
    <dxf>
      <font>
        <color theme="0"/>
      </font>
      <fill>
        <patternFill>
          <bgColor theme="5" tint="-0.24994659260841701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auto="1"/>
      </font>
      <fill>
        <patternFill>
          <fgColor theme="0" tint="-0.34998626667073579"/>
          <bgColor theme="0" tint="-0.34998626667073579"/>
        </patternFill>
      </fill>
    </dxf>
    <dxf>
      <font>
        <color auto="1"/>
      </font>
      <fill>
        <patternFill>
          <fgColor theme="0" tint="-0.34998626667073579"/>
          <bgColor theme="0" tint="-0.34998626667073579"/>
        </patternFill>
      </fill>
    </dxf>
    <dxf>
      <font>
        <color auto="1"/>
      </font>
      <fill>
        <patternFill>
          <fgColor theme="0" tint="-0.34998626667073579"/>
          <bgColor theme="0" tint="-0.34998626667073579"/>
        </patternFill>
      </fill>
    </dxf>
    <dxf>
      <font>
        <color auto="1"/>
      </font>
      <fill>
        <patternFill>
          <fgColor theme="0" tint="-0.34998626667073579"/>
          <bgColor theme="0" tint="-0.34998626667073579"/>
        </patternFill>
      </fill>
    </dxf>
    <dxf>
      <font>
        <color auto="1"/>
      </font>
      <fill>
        <patternFill>
          <fgColor theme="0" tint="-0.34998626667073579"/>
          <bgColor theme="0" tint="-0.34998626667073579"/>
        </patternFill>
      </fill>
    </dxf>
    <dxf>
      <font>
        <color auto="1"/>
      </font>
      <fill>
        <patternFill>
          <fgColor theme="0" tint="-0.34998626667073579"/>
          <bgColor theme="0" tint="-0.34998626667073579"/>
        </patternFill>
      </fill>
    </dxf>
    <dxf>
      <font>
        <color theme="0"/>
      </font>
      <fill>
        <patternFill>
          <bgColor theme="5" tint="-0.24994659260841701"/>
        </patternFill>
      </fill>
    </dxf>
    <dxf>
      <font>
        <color theme="0"/>
      </font>
      <fill>
        <patternFill>
          <bgColor theme="5" tint="-0.24994659260841701"/>
        </patternFill>
      </fill>
    </dxf>
    <dxf>
      <font>
        <color theme="0"/>
      </font>
      <fill>
        <patternFill>
          <bgColor theme="5" tint="-0.24994659260841701"/>
        </patternFill>
      </fill>
    </dxf>
    <dxf>
      <font>
        <color theme="0"/>
      </font>
      <fill>
        <patternFill>
          <bgColor theme="5" tint="-0.24994659260841701"/>
        </patternFill>
      </fill>
    </dxf>
    <dxf>
      <font>
        <color theme="0"/>
      </font>
      <fill>
        <patternFill>
          <bgColor theme="5" tint="-0.24994659260841701"/>
        </patternFill>
      </fill>
    </dxf>
    <dxf>
      <font>
        <color theme="0"/>
      </font>
      <fill>
        <patternFill>
          <bgColor theme="5" tint="-0.24994659260841701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rgb="FFFFC7CE"/>
        </patternFill>
      </fill>
    </dxf>
    <dxf>
      <font>
        <color auto="1"/>
      </font>
      <fill>
        <patternFill>
          <fgColor theme="0" tint="-0.34998626667073579"/>
          <bgColor theme="0" tint="-0.34998626667073579"/>
        </patternFill>
      </fill>
    </dxf>
    <dxf>
      <font>
        <color auto="1"/>
      </font>
      <fill>
        <patternFill>
          <fgColor theme="0" tint="-0.34998626667073579"/>
          <bgColor theme="0" tint="-0.34998626667073579"/>
        </patternFill>
      </fill>
    </dxf>
    <dxf>
      <font>
        <color auto="1"/>
      </font>
      <fill>
        <patternFill>
          <fgColor theme="0" tint="-0.34998626667073579"/>
          <bgColor theme="0" tint="-0.34998626667073579"/>
        </patternFill>
      </fill>
    </dxf>
    <dxf>
      <font>
        <color auto="1"/>
      </font>
      <fill>
        <patternFill>
          <fgColor theme="0" tint="-0.34998626667073579"/>
          <bgColor theme="0" tint="-0.34998626667073579"/>
        </patternFill>
      </fill>
    </dxf>
    <dxf>
      <font>
        <color auto="1"/>
      </font>
      <fill>
        <patternFill>
          <fgColor theme="0" tint="-0.34998626667073579"/>
          <bgColor theme="0" tint="-0.34998626667073579"/>
        </patternFill>
      </fill>
    </dxf>
    <dxf>
      <font>
        <color theme="0"/>
      </font>
      <fill>
        <patternFill>
          <bgColor theme="5" tint="-0.24994659260841701"/>
        </patternFill>
      </fill>
    </dxf>
    <dxf>
      <font>
        <color theme="0"/>
      </font>
      <fill>
        <patternFill>
          <bgColor theme="5" tint="-0.24994659260841701"/>
        </patternFill>
      </fill>
    </dxf>
    <dxf>
      <font>
        <color theme="0"/>
      </font>
      <fill>
        <patternFill>
          <bgColor theme="5" tint="-0.24994659260841701"/>
        </patternFill>
      </fill>
    </dxf>
    <dxf>
      <font>
        <color theme="0"/>
      </font>
      <fill>
        <patternFill>
          <bgColor theme="5" tint="-0.24994659260841701"/>
        </patternFill>
      </fill>
    </dxf>
    <dxf>
      <font>
        <color theme="0"/>
      </font>
      <fill>
        <patternFill>
          <bgColor theme="5" tint="-0.24994659260841701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rgb="FFFFC7CE"/>
        </patternFill>
      </fill>
    </dxf>
    <dxf>
      <font>
        <color auto="1"/>
      </font>
      <fill>
        <patternFill>
          <fgColor theme="0" tint="-0.34998626667073579"/>
          <bgColor theme="0" tint="-0.34998626667073579"/>
        </patternFill>
      </fill>
    </dxf>
    <dxf>
      <font>
        <color auto="1"/>
      </font>
      <fill>
        <patternFill>
          <fgColor theme="0" tint="-0.34998626667073579"/>
          <bgColor theme="0" tint="-0.34998626667073579"/>
        </patternFill>
      </fill>
    </dxf>
    <dxf>
      <font>
        <color auto="1"/>
      </font>
      <fill>
        <patternFill>
          <fgColor theme="0" tint="-0.34998626667073579"/>
          <bgColor theme="0" tint="-0.34998626667073579"/>
        </patternFill>
      </fill>
    </dxf>
    <dxf>
      <font>
        <color auto="1"/>
      </font>
      <fill>
        <patternFill>
          <fgColor theme="0" tint="-0.34998626667073579"/>
          <bgColor theme="0" tint="-0.34998626667073579"/>
        </patternFill>
      </fill>
    </dxf>
    <dxf>
      <font>
        <color auto="1"/>
      </font>
      <fill>
        <patternFill>
          <fgColor theme="0" tint="-0.34998626667073579"/>
          <bgColor theme="0" tint="-0.34998626667073579"/>
        </patternFill>
      </fill>
    </dxf>
    <dxf>
      <font>
        <color auto="1"/>
      </font>
      <fill>
        <patternFill>
          <fgColor theme="0" tint="-0.34998626667073579"/>
          <bgColor theme="0" tint="-0.34998626667073579"/>
        </patternFill>
      </fill>
    </dxf>
    <dxf>
      <font>
        <color auto="1"/>
      </font>
      <fill>
        <patternFill>
          <fgColor theme="0" tint="-0.34998626667073579"/>
          <bgColor theme="0" tint="-0.34998626667073579"/>
        </patternFill>
      </fill>
    </dxf>
    <dxf>
      <font>
        <color auto="1"/>
      </font>
      <fill>
        <patternFill>
          <fgColor theme="0" tint="-0.34998626667073579"/>
          <bgColor theme="0" tint="-0.34998626667073579"/>
        </patternFill>
      </fill>
    </dxf>
    <dxf>
      <font>
        <color auto="1"/>
      </font>
      <fill>
        <patternFill>
          <fgColor theme="0" tint="-0.34998626667073579"/>
          <bgColor theme="0" tint="-0.34998626667073579"/>
        </patternFill>
      </fill>
    </dxf>
    <dxf>
      <font>
        <color auto="1"/>
      </font>
      <fill>
        <patternFill>
          <fgColor theme="0" tint="-0.34998626667073579"/>
          <bgColor theme="0" tint="-0.34998626667073579"/>
        </patternFill>
      </fill>
    </dxf>
    <dxf>
      <font>
        <color auto="1"/>
      </font>
      <fill>
        <patternFill>
          <fgColor theme="0" tint="-0.34998626667073579"/>
          <bgColor theme="0" tint="-0.34998626667073579"/>
        </patternFill>
      </fill>
    </dxf>
    <dxf>
      <font>
        <color theme="0"/>
      </font>
      <fill>
        <patternFill>
          <bgColor theme="5" tint="-0.24994659260841701"/>
        </patternFill>
      </fill>
    </dxf>
    <dxf>
      <font>
        <color theme="0"/>
      </font>
      <fill>
        <patternFill>
          <bgColor theme="5" tint="-0.24994659260841701"/>
        </patternFill>
      </fill>
    </dxf>
    <dxf>
      <font>
        <color theme="0"/>
      </font>
      <fill>
        <patternFill>
          <bgColor theme="5" tint="-0.24994659260841701"/>
        </patternFill>
      </fill>
    </dxf>
    <dxf>
      <font>
        <color theme="0"/>
      </font>
      <fill>
        <patternFill>
          <bgColor theme="5" tint="-0.24994659260841701"/>
        </patternFill>
      </fill>
    </dxf>
    <dxf>
      <font>
        <color theme="0"/>
      </font>
      <fill>
        <patternFill>
          <bgColor theme="5" tint="-0.24994659260841701"/>
        </patternFill>
      </fill>
    </dxf>
    <dxf>
      <font>
        <color theme="0"/>
      </font>
      <fill>
        <patternFill>
          <bgColor theme="5" tint="-0.24994659260841701"/>
        </patternFill>
      </fill>
    </dxf>
    <dxf>
      <font>
        <color theme="0"/>
      </font>
      <fill>
        <patternFill>
          <bgColor theme="5" tint="-0.24994659260841701"/>
        </patternFill>
      </fill>
    </dxf>
    <dxf>
      <font>
        <color theme="0"/>
      </font>
      <fill>
        <patternFill>
          <bgColor theme="5" tint="-0.24994659260841701"/>
        </patternFill>
      </fill>
    </dxf>
    <dxf>
      <font>
        <color theme="0"/>
      </font>
      <fill>
        <patternFill>
          <bgColor theme="5" tint="-0.24994659260841701"/>
        </patternFill>
      </fill>
    </dxf>
    <dxf>
      <font>
        <color theme="0"/>
      </font>
      <fill>
        <patternFill>
          <bgColor theme="5" tint="-0.24994659260841701"/>
        </patternFill>
      </fill>
    </dxf>
    <dxf>
      <font>
        <color theme="0"/>
      </font>
      <fill>
        <patternFill>
          <bgColor theme="5" tint="-0.24994659260841701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rgb="FFFFC7CE"/>
        </patternFill>
      </fill>
    </dxf>
    <dxf>
      <font>
        <color auto="1"/>
      </font>
      <fill>
        <patternFill>
          <fgColor theme="0" tint="-0.34998626667073579"/>
          <bgColor theme="0" tint="-0.34998626667073579"/>
        </patternFill>
      </fill>
    </dxf>
    <dxf>
      <font>
        <color auto="1"/>
      </font>
      <fill>
        <patternFill>
          <fgColor theme="0" tint="-0.34998626667073579"/>
          <bgColor theme="0" tint="-0.34998626667073579"/>
        </patternFill>
      </fill>
    </dxf>
    <dxf>
      <font>
        <color auto="1"/>
      </font>
      <fill>
        <patternFill>
          <fgColor theme="0" tint="-0.34998626667073579"/>
          <bgColor theme="0" tint="-0.34998626667073579"/>
        </patternFill>
      </fill>
    </dxf>
    <dxf>
      <font>
        <color auto="1"/>
      </font>
      <fill>
        <patternFill>
          <fgColor theme="0" tint="-0.34998626667073579"/>
          <bgColor theme="0" tint="-0.34998626667073579"/>
        </patternFill>
      </fill>
    </dxf>
    <dxf>
      <font>
        <color auto="1"/>
      </font>
      <fill>
        <patternFill>
          <fgColor theme="0" tint="-0.34998626667073579"/>
          <bgColor theme="0" tint="-0.34998626667073579"/>
        </patternFill>
      </fill>
    </dxf>
    <dxf>
      <font>
        <color auto="1"/>
      </font>
      <fill>
        <patternFill>
          <fgColor theme="0" tint="-0.34998626667073579"/>
          <bgColor theme="0" tint="-0.34998626667073579"/>
        </patternFill>
      </fill>
    </dxf>
    <dxf>
      <font>
        <color auto="1"/>
      </font>
      <fill>
        <patternFill>
          <fgColor theme="0" tint="-0.34998626667073579"/>
          <bgColor theme="0" tint="-0.34998626667073579"/>
        </patternFill>
      </fill>
    </dxf>
    <dxf>
      <font>
        <color auto="1"/>
      </font>
      <fill>
        <patternFill>
          <fgColor theme="0" tint="-0.34998626667073579"/>
          <bgColor theme="0" tint="-0.34998626667073579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theme="5" tint="-0.24994659260841701"/>
        </patternFill>
      </fill>
    </dxf>
    <dxf>
      <font>
        <color theme="0"/>
      </font>
      <fill>
        <patternFill>
          <bgColor theme="5" tint="-0.24994659260841701"/>
        </patternFill>
      </fill>
    </dxf>
    <dxf>
      <font>
        <color theme="0"/>
      </font>
      <fill>
        <patternFill>
          <bgColor theme="5" tint="-0.24994659260841701"/>
        </patternFill>
      </fill>
    </dxf>
    <dxf>
      <font>
        <color theme="0"/>
      </font>
      <fill>
        <patternFill>
          <bgColor theme="5" tint="-0.24994659260841701"/>
        </patternFill>
      </fill>
    </dxf>
    <dxf>
      <font>
        <color theme="0"/>
      </font>
      <fill>
        <patternFill>
          <bgColor theme="5" tint="-0.24994659260841701"/>
        </patternFill>
      </fill>
    </dxf>
    <dxf>
      <font>
        <color theme="0"/>
      </font>
      <fill>
        <patternFill>
          <bgColor theme="5" tint="-0.24994659260841701"/>
        </patternFill>
      </fill>
    </dxf>
    <dxf>
      <font>
        <color theme="0"/>
      </font>
      <fill>
        <patternFill>
          <bgColor theme="5" tint="-0.24994659260841701"/>
        </patternFill>
      </fill>
    </dxf>
    <dxf>
      <font>
        <color theme="0"/>
      </font>
      <fill>
        <patternFill>
          <bgColor theme="5" tint="-0.24994659260841701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7030A0"/>
        </patternFill>
      </fill>
    </dxf>
    <dxf>
      <font>
        <color auto="1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C00000"/>
        </patternFill>
      </fill>
    </dxf>
    <dxf>
      <font>
        <color auto="1"/>
      </font>
      <fill>
        <patternFill>
          <fgColor theme="0" tint="-0.34998626667073579"/>
          <bgColor theme="0" tint="-0.34998626667073579"/>
        </patternFill>
      </fill>
    </dxf>
    <dxf>
      <font>
        <color auto="1"/>
      </font>
      <fill>
        <patternFill>
          <fgColor theme="0" tint="-0.34998626667073579"/>
          <bgColor theme="0" tint="-0.34998626667073579"/>
        </patternFill>
      </fill>
    </dxf>
    <dxf>
      <font>
        <color auto="1"/>
      </font>
      <fill>
        <patternFill>
          <fgColor theme="0" tint="-0.34998626667073579"/>
          <bgColor theme="0" tint="-0.34998626667073579"/>
        </patternFill>
      </fill>
    </dxf>
    <dxf>
      <font>
        <color auto="1"/>
      </font>
      <fill>
        <patternFill>
          <fgColor theme="0" tint="-0.34998626667073579"/>
          <bgColor theme="0" tint="-0.34998626667073579"/>
        </patternFill>
      </fill>
    </dxf>
    <dxf>
      <font>
        <color auto="1"/>
      </font>
      <fill>
        <patternFill>
          <fgColor theme="0" tint="-0.34998626667073579"/>
          <bgColor theme="0" tint="-0.34998626667073579"/>
        </patternFill>
      </fill>
    </dxf>
    <dxf>
      <font>
        <color auto="1"/>
      </font>
      <fill>
        <patternFill>
          <fgColor theme="0" tint="-0.34998626667073579"/>
          <bgColor theme="0" tint="-0.34998626667073579"/>
        </patternFill>
      </fill>
    </dxf>
    <dxf>
      <font>
        <color auto="1"/>
      </font>
      <fill>
        <patternFill>
          <fgColor theme="0" tint="-0.34998626667073579"/>
          <bgColor theme="0" tint="-0.34998626667073579"/>
        </patternFill>
      </fill>
    </dxf>
    <dxf>
      <font>
        <color auto="1"/>
      </font>
      <fill>
        <patternFill>
          <fgColor theme="0" tint="-0.34998626667073579"/>
          <bgColor theme="0" tint="-0.34998626667073579"/>
        </patternFill>
      </fill>
    </dxf>
    <dxf>
      <font>
        <color auto="1"/>
      </font>
      <fill>
        <patternFill>
          <fgColor theme="0" tint="-0.34998626667073579"/>
          <bgColor theme="0" tint="-0.34998626667073579"/>
        </patternFill>
      </fill>
    </dxf>
    <dxf>
      <font>
        <color auto="1"/>
      </font>
      <fill>
        <patternFill>
          <fgColor theme="0" tint="-0.34998626667073579"/>
          <bgColor theme="0" tint="-0.34998626667073579"/>
        </patternFill>
      </fill>
    </dxf>
    <dxf>
      <font>
        <color theme="0"/>
      </font>
      <fill>
        <patternFill>
          <bgColor theme="5" tint="-0.24994659260841701"/>
        </patternFill>
      </fill>
    </dxf>
    <dxf>
      <font>
        <color theme="0"/>
      </font>
      <fill>
        <patternFill>
          <bgColor theme="5" tint="-0.24994659260841701"/>
        </patternFill>
      </fill>
    </dxf>
    <dxf>
      <font>
        <color theme="0"/>
      </font>
      <fill>
        <patternFill>
          <bgColor theme="5" tint="-0.24994659260841701"/>
        </patternFill>
      </fill>
    </dxf>
    <dxf>
      <font>
        <color theme="0"/>
      </font>
      <fill>
        <patternFill>
          <bgColor theme="5" tint="-0.24994659260841701"/>
        </patternFill>
      </fill>
    </dxf>
    <dxf>
      <font>
        <color theme="0"/>
      </font>
      <fill>
        <patternFill>
          <bgColor theme="5" tint="-0.24994659260841701"/>
        </patternFill>
      </fill>
    </dxf>
    <dxf>
      <font>
        <color theme="0"/>
      </font>
      <fill>
        <patternFill>
          <bgColor theme="5" tint="-0.24994659260841701"/>
        </patternFill>
      </fill>
    </dxf>
    <dxf>
      <font>
        <color theme="0"/>
      </font>
      <fill>
        <patternFill>
          <bgColor theme="5" tint="-0.24994659260841701"/>
        </patternFill>
      </fill>
    </dxf>
    <dxf>
      <font>
        <color theme="0"/>
      </font>
      <fill>
        <patternFill>
          <bgColor theme="5" tint="-0.24994659260841701"/>
        </patternFill>
      </fill>
    </dxf>
    <dxf>
      <font>
        <color theme="0"/>
      </font>
      <fill>
        <patternFill>
          <bgColor theme="5" tint="-0.24994659260841701"/>
        </patternFill>
      </fill>
    </dxf>
    <dxf>
      <font>
        <color theme="0"/>
      </font>
      <fill>
        <patternFill>
          <bgColor theme="5" tint="-0.24994659260841701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rgb="FFFFC7CE"/>
        </patternFill>
      </fill>
    </dxf>
    <dxf>
      <font>
        <color auto="1"/>
      </font>
      <fill>
        <patternFill>
          <fgColor theme="0" tint="-0.34998626667073579"/>
          <bgColor theme="0" tint="-0.34998626667073579"/>
        </patternFill>
      </fill>
    </dxf>
    <dxf>
      <font>
        <color auto="1"/>
      </font>
      <fill>
        <patternFill>
          <fgColor theme="0" tint="-0.34998626667073579"/>
          <bgColor theme="0" tint="-0.34998626667073579"/>
        </patternFill>
      </fill>
    </dxf>
    <dxf>
      <font>
        <color auto="1"/>
      </font>
      <fill>
        <patternFill>
          <fgColor theme="0" tint="-0.34998626667073579"/>
          <bgColor theme="0" tint="-0.34998626667073579"/>
        </patternFill>
      </fill>
    </dxf>
    <dxf>
      <font>
        <color auto="1"/>
      </font>
      <fill>
        <patternFill>
          <fgColor theme="0" tint="-0.34998626667073579"/>
          <bgColor theme="0" tint="-0.34998626667073579"/>
        </patternFill>
      </fill>
    </dxf>
    <dxf>
      <font>
        <color auto="1"/>
      </font>
      <fill>
        <patternFill>
          <fgColor theme="0" tint="-0.34998626667073579"/>
          <bgColor theme="0" tint="-0.34998626667073579"/>
        </patternFill>
      </fill>
    </dxf>
    <dxf>
      <font>
        <color auto="1"/>
      </font>
      <fill>
        <patternFill>
          <fgColor theme="0" tint="-0.34998626667073579"/>
          <bgColor theme="0" tint="-0.34998626667073579"/>
        </patternFill>
      </fill>
    </dxf>
    <dxf>
      <font>
        <color auto="1"/>
      </font>
      <fill>
        <patternFill>
          <fgColor theme="0" tint="-0.34998626667073579"/>
          <bgColor theme="0" tint="-0.34998626667073579"/>
        </patternFill>
      </fill>
    </dxf>
    <dxf>
      <font>
        <color auto="1"/>
      </font>
      <fill>
        <patternFill>
          <fgColor theme="0" tint="-0.34998626667073579"/>
          <bgColor theme="0" tint="-0.34998626667073579"/>
        </patternFill>
      </fill>
    </dxf>
    <dxf>
      <font>
        <color auto="1"/>
      </font>
      <fill>
        <patternFill>
          <fgColor theme="0" tint="-0.34998626667073579"/>
          <bgColor theme="0" tint="-0.34998626667073579"/>
        </patternFill>
      </fill>
    </dxf>
    <dxf>
      <font>
        <color auto="1"/>
      </font>
      <fill>
        <patternFill>
          <fgColor theme="0" tint="-0.34998626667073579"/>
          <bgColor theme="0" tint="-0.34998626667073579"/>
        </patternFill>
      </fill>
    </dxf>
    <dxf>
      <font>
        <color theme="0"/>
      </font>
      <fill>
        <patternFill>
          <bgColor theme="5" tint="-0.24994659260841701"/>
        </patternFill>
      </fill>
    </dxf>
    <dxf>
      <font>
        <color theme="0"/>
      </font>
      <fill>
        <patternFill>
          <bgColor theme="5" tint="-0.24994659260841701"/>
        </patternFill>
      </fill>
    </dxf>
    <dxf>
      <font>
        <color theme="0"/>
      </font>
      <fill>
        <patternFill>
          <bgColor theme="5" tint="-0.24994659260841701"/>
        </patternFill>
      </fill>
    </dxf>
    <dxf>
      <font>
        <color theme="0"/>
      </font>
      <fill>
        <patternFill>
          <bgColor theme="5" tint="-0.24994659260841701"/>
        </patternFill>
      </fill>
    </dxf>
    <dxf>
      <font>
        <color theme="0"/>
      </font>
      <fill>
        <patternFill>
          <bgColor theme="5" tint="-0.24994659260841701"/>
        </patternFill>
      </fill>
    </dxf>
    <dxf>
      <font>
        <color theme="0"/>
      </font>
      <fill>
        <patternFill>
          <bgColor theme="5" tint="-0.24994659260841701"/>
        </patternFill>
      </fill>
    </dxf>
    <dxf>
      <font>
        <color theme="0"/>
      </font>
      <fill>
        <patternFill>
          <bgColor theme="5" tint="-0.24994659260841701"/>
        </patternFill>
      </fill>
    </dxf>
    <dxf>
      <font>
        <color theme="0"/>
      </font>
      <fill>
        <patternFill>
          <bgColor theme="5" tint="-0.24994659260841701"/>
        </patternFill>
      </fill>
    </dxf>
    <dxf>
      <font>
        <color theme="0"/>
      </font>
      <fill>
        <patternFill>
          <bgColor theme="5" tint="-0.24994659260841701"/>
        </patternFill>
      </fill>
    </dxf>
    <dxf>
      <font>
        <color theme="0"/>
      </font>
      <fill>
        <patternFill>
          <bgColor theme="5" tint="-0.24994659260841701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Medium9"/>
  <colors>
    <mruColors>
      <color rgb="FFF9399E"/>
      <color rgb="FF006082"/>
      <color rgb="FFCBD3DE"/>
      <color rgb="FF003142"/>
      <color rgb="FF0078A2"/>
      <color rgb="FF4F93D1"/>
      <color rgb="FFACCCEA"/>
      <color rgb="FFBA0664"/>
      <color rgb="FFFFA29B"/>
      <color rgb="FFD9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ustomXml" Target="../customXml/item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38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cfasup-na.fr/formations/master-intelligence-economique" TargetMode="External"/><Relationship Id="rId13" Type="http://schemas.openxmlformats.org/officeDocument/2006/relationships/hyperlink" Target="https://www.cfasup-na.fr/formations/master-2-management-administration-des-entreprises" TargetMode="External"/><Relationship Id="rId3" Type="http://schemas.openxmlformats.org/officeDocument/2006/relationships/hyperlink" Target="https://www.cfasup-na.fr/formations/master-finance-finance-et-ingenierie-financiere-fad" TargetMode="External"/><Relationship Id="rId7" Type="http://schemas.openxmlformats.org/officeDocument/2006/relationships/hyperlink" Target="https://www.cfasup-na.fr/formations/master-marketing-vente-management-des-projets-marketing" TargetMode="External"/><Relationship Id="rId12" Type="http://schemas.openxmlformats.org/officeDocument/2006/relationships/hyperlink" Target="https://www.cfasup-na.fr/formations/master-finance-finance-et-ingenierie-financiere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hyperlink" Target="https://www.cfasup-na.fr/formations/master-management-et-commerce-international-des-spiritueux" TargetMode="External"/><Relationship Id="rId11" Type="http://schemas.openxmlformats.org/officeDocument/2006/relationships/hyperlink" Target="https://www.cfasup-na.fr/formations/master-controle-de-gestion-et-audit-organisationnel" TargetMode="External"/><Relationship Id="rId5" Type="http://schemas.openxmlformats.org/officeDocument/2006/relationships/hyperlink" Target="https://www.cfasup-na.fr/formations/master-management-et-commerce-international" TargetMode="External"/><Relationship Id="rId10" Type="http://schemas.openxmlformats.org/officeDocument/2006/relationships/hyperlink" Target="https://www.cfasup-na.fr/formations/master-communication-des-organisations-parcours-strategies-numeriques-de-communication" TargetMode="External"/><Relationship Id="rId4" Type="http://schemas.openxmlformats.org/officeDocument/2006/relationships/image" Target="../media/image3.png"/><Relationship Id="rId9" Type="http://schemas.openxmlformats.org/officeDocument/2006/relationships/hyperlink" Target="https://www.cfasup-na.fr/" TargetMode="External"/><Relationship Id="rId14" Type="http://schemas.openxmlformats.org/officeDocument/2006/relationships/image" Target="../media/image4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jpg"/><Relationship Id="rId2" Type="http://schemas.openxmlformats.org/officeDocument/2006/relationships/image" Target="../media/image14.jpeg"/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image" Target="../media/image2.png"/><Relationship Id="rId1" Type="http://schemas.openxmlformats.org/officeDocument/2006/relationships/image" Target="../media/image6.jp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image" Target="../media/image2.png"/><Relationship Id="rId1" Type="http://schemas.openxmlformats.org/officeDocument/2006/relationships/image" Target="../media/image6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6.jpg"/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image" Target="../media/image2.png"/><Relationship Id="rId1" Type="http://schemas.openxmlformats.org/officeDocument/2006/relationships/image" Target="../media/image6.jpg"/><Relationship Id="rId4" Type="http://schemas.openxmlformats.org/officeDocument/2006/relationships/image" Target="../media/image15.pn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jpeg"/><Relationship Id="rId1" Type="http://schemas.openxmlformats.org/officeDocument/2006/relationships/image" Target="../media/image6.jpg"/><Relationship Id="rId4" Type="http://schemas.openxmlformats.org/officeDocument/2006/relationships/image" Target="../media/image16.pn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image" Target="../media/image2.png"/><Relationship Id="rId1" Type="http://schemas.openxmlformats.org/officeDocument/2006/relationships/image" Target="../media/image6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jpg"/><Relationship Id="rId2" Type="http://schemas.openxmlformats.org/officeDocument/2006/relationships/image" Target="../media/image1.jpeg"/><Relationship Id="rId1" Type="http://schemas.openxmlformats.org/officeDocument/2006/relationships/image" Target="../media/image2.png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image" Target="../media/image2.png"/><Relationship Id="rId1" Type="http://schemas.openxmlformats.org/officeDocument/2006/relationships/image" Target="../media/image4.pn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image" Target="../media/image2.png"/><Relationship Id="rId1" Type="http://schemas.openxmlformats.org/officeDocument/2006/relationships/image" Target="../media/image4.png"/><Relationship Id="rId4" Type="http://schemas.openxmlformats.org/officeDocument/2006/relationships/image" Target="../media/image17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6.jpg"/><Relationship Id="rId1" Type="http://schemas.openxmlformats.org/officeDocument/2006/relationships/image" Target="../media/image5.jpeg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image" Target="../media/image2.png"/><Relationship Id="rId1" Type="http://schemas.openxmlformats.org/officeDocument/2006/relationships/image" Target="../media/image6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image" Target="../media/image2.png"/><Relationship Id="rId1" Type="http://schemas.openxmlformats.org/officeDocument/2006/relationships/image" Target="../media/image6.jpg"/><Relationship Id="rId4" Type="http://schemas.openxmlformats.org/officeDocument/2006/relationships/image" Target="../media/image18.png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image" Target="../media/image2.png"/><Relationship Id="rId1" Type="http://schemas.openxmlformats.org/officeDocument/2006/relationships/image" Target="../media/image6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image" Target="../media/image2.png"/><Relationship Id="rId1" Type="http://schemas.openxmlformats.org/officeDocument/2006/relationships/image" Target="../media/image6.jpg"/><Relationship Id="rId4" Type="http://schemas.openxmlformats.org/officeDocument/2006/relationships/image" Target="../media/image19.png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image" Target="../media/image2.png"/><Relationship Id="rId1" Type="http://schemas.openxmlformats.org/officeDocument/2006/relationships/image" Target="../media/image6.jpg"/><Relationship Id="rId4" Type="http://schemas.openxmlformats.org/officeDocument/2006/relationships/image" Target="../media/image19.png"/></Relationships>
</file>

<file path=xl/drawings/_rels/drawing2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image" Target="../media/image2.png"/><Relationship Id="rId1" Type="http://schemas.openxmlformats.org/officeDocument/2006/relationships/image" Target="../media/image6.jpg"/><Relationship Id="rId4" Type="http://schemas.openxmlformats.org/officeDocument/2006/relationships/image" Target="../media/image19.pn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jpeg"/><Relationship Id="rId1" Type="http://schemas.openxmlformats.org/officeDocument/2006/relationships/image" Target="../media/image6.jpg"/><Relationship Id="rId4" Type="http://schemas.openxmlformats.org/officeDocument/2006/relationships/image" Target="../media/image20.png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image" Target="../media/image6.jpg"/><Relationship Id="rId1" Type="http://schemas.openxmlformats.org/officeDocument/2006/relationships/image" Target="../media/image2.pn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image" Target="../media/image2.png"/><Relationship Id="rId1" Type="http://schemas.openxmlformats.org/officeDocument/2006/relationships/image" Target="../media/image6.jpg"/><Relationship Id="rId4" Type="http://schemas.openxmlformats.org/officeDocument/2006/relationships/image" Target="../media/image21.png"/></Relationships>
</file>

<file path=xl/drawings/_rels/drawing2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image" Target="../media/image2.png"/><Relationship Id="rId1" Type="http://schemas.openxmlformats.org/officeDocument/2006/relationships/image" Target="../media/image6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6.jpg"/><Relationship Id="rId1" Type="http://schemas.openxmlformats.org/officeDocument/2006/relationships/image" Target="../media/image7.jpeg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image" Target="../media/image2.png"/><Relationship Id="rId1" Type="http://schemas.openxmlformats.org/officeDocument/2006/relationships/image" Target="../media/image6.jpg"/></Relationships>
</file>

<file path=xl/drawings/_rels/drawing3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image" Target="../media/image2.png"/><Relationship Id="rId1" Type="http://schemas.openxmlformats.org/officeDocument/2006/relationships/image" Target="../media/image6.jpg"/></Relationships>
</file>

<file path=xl/drawings/_rels/drawing3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jpeg"/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image" Target="../media/image2.png"/><Relationship Id="rId1" Type="http://schemas.openxmlformats.org/officeDocument/2006/relationships/image" Target="../media/image6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jpeg"/><Relationship Id="rId2" Type="http://schemas.openxmlformats.org/officeDocument/2006/relationships/image" Target="../media/image2.png"/><Relationship Id="rId1" Type="http://schemas.openxmlformats.org/officeDocument/2006/relationships/image" Target="../media/image6.jp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6.jpg"/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6.jpg"/><Relationship Id="rId1" Type="http://schemas.openxmlformats.org/officeDocument/2006/relationships/image" Target="../media/image2.png"/><Relationship Id="rId4" Type="http://schemas.openxmlformats.org/officeDocument/2006/relationships/image" Target="../media/image10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6.jpg"/><Relationship Id="rId1" Type="http://schemas.openxmlformats.org/officeDocument/2006/relationships/image" Target="../media/image11.jpe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3.png"/><Relationship Id="rId1" Type="http://schemas.openxmlformats.org/officeDocument/2006/relationships/image" Target="../media/image12.png"/><Relationship Id="rId4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838200</xdr:colOff>
      <xdr:row>0</xdr:row>
      <xdr:rowOff>328083</xdr:rowOff>
    </xdr:from>
    <xdr:ext cx="451950" cy="492910"/>
    <xdr:pic>
      <xdr:nvPicPr>
        <xdr:cNvPr id="2" name="Image 1">
          <a:extLst>
            <a:ext uri="{FF2B5EF4-FFF2-40B4-BE49-F238E27FC236}">
              <a16:creationId xmlns:a16="http://schemas.microsoft.com/office/drawing/2014/main" id="{0412FEE8-A487-47DE-B295-0241356AC8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4460" y="331893"/>
          <a:ext cx="451950" cy="492910"/>
        </a:xfrm>
        <a:prstGeom prst="rect">
          <a:avLst/>
        </a:prstGeom>
      </xdr:spPr>
    </xdr:pic>
    <xdr:clientData/>
  </xdr:oneCellAnchor>
  <xdr:twoCellAnchor editAs="oneCell">
    <xdr:from>
      <xdr:col>1</xdr:col>
      <xdr:colOff>1377949</xdr:colOff>
      <xdr:row>0</xdr:row>
      <xdr:rowOff>190500</xdr:rowOff>
    </xdr:from>
    <xdr:to>
      <xdr:col>3</xdr:col>
      <xdr:colOff>160461</xdr:colOff>
      <xdr:row>1</xdr:row>
      <xdr:rowOff>1274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F3A53308-7EB9-4349-9408-D5E87C651D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32304" y="190500"/>
          <a:ext cx="1396172" cy="679454"/>
        </a:xfrm>
        <a:prstGeom prst="rect">
          <a:avLst/>
        </a:prstGeom>
      </xdr:spPr>
    </xdr:pic>
    <xdr:clientData/>
  </xdr:twoCellAnchor>
  <xdr:twoCellAnchor editAs="oneCell">
    <xdr:from>
      <xdr:col>8</xdr:col>
      <xdr:colOff>1166633</xdr:colOff>
      <xdr:row>6</xdr:row>
      <xdr:rowOff>35502</xdr:rowOff>
    </xdr:from>
    <xdr:to>
      <xdr:col>10</xdr:col>
      <xdr:colOff>42947</xdr:colOff>
      <xdr:row>6</xdr:row>
      <xdr:rowOff>309561</xdr:rowOff>
    </xdr:to>
    <xdr:pic>
      <xdr:nvPicPr>
        <xdr:cNvPr id="4" name="Imag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82F0832-49E3-4395-B52A-DBE7203BBA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39196" y="2750127"/>
          <a:ext cx="543189" cy="274059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15</xdr:row>
      <xdr:rowOff>50656</xdr:rowOff>
    </xdr:from>
    <xdr:to>
      <xdr:col>10</xdr:col>
      <xdr:colOff>5716</xdr:colOff>
      <xdr:row>15</xdr:row>
      <xdr:rowOff>307831</xdr:rowOff>
    </xdr:to>
    <xdr:pic>
      <xdr:nvPicPr>
        <xdr:cNvPr id="5" name="Image 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76B88A7-8927-48FB-A9A6-E4FAC8843A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39375" y="5289406"/>
          <a:ext cx="510541" cy="257175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28574</xdr:colOff>
      <xdr:row>16</xdr:row>
      <xdr:rowOff>81179</xdr:rowOff>
    </xdr:from>
    <xdr:to>
      <xdr:col>10</xdr:col>
      <xdr:colOff>7100</xdr:colOff>
      <xdr:row>16</xdr:row>
      <xdr:rowOff>317846</xdr:rowOff>
    </xdr:to>
    <xdr:pic>
      <xdr:nvPicPr>
        <xdr:cNvPr id="6" name="Image 5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E463663C-9074-43D8-9164-FD712EAED8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67949" y="5672354"/>
          <a:ext cx="483351" cy="236667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1972325</xdr:colOff>
      <xdr:row>19</xdr:row>
      <xdr:rowOff>42213</xdr:rowOff>
    </xdr:from>
    <xdr:to>
      <xdr:col>10</xdr:col>
      <xdr:colOff>22731</xdr:colOff>
      <xdr:row>19</xdr:row>
      <xdr:rowOff>303198</xdr:rowOff>
    </xdr:to>
    <xdr:pic>
      <xdr:nvPicPr>
        <xdr:cNvPr id="7" name="Image 6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C4048F31-5660-4EF2-9C05-237009DD1D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44888" y="6733526"/>
          <a:ext cx="526906" cy="26098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1963449</xdr:colOff>
      <xdr:row>22</xdr:row>
      <xdr:rowOff>36585</xdr:rowOff>
    </xdr:from>
    <xdr:to>
      <xdr:col>10</xdr:col>
      <xdr:colOff>9526</xdr:colOff>
      <xdr:row>22</xdr:row>
      <xdr:rowOff>289950</xdr:rowOff>
    </xdr:to>
    <xdr:pic>
      <xdr:nvPicPr>
        <xdr:cNvPr id="8" name="Image 7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1772268F-6203-4F1C-AEF1-A238A60D92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36012" y="7799460"/>
          <a:ext cx="513052" cy="253365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1304925</xdr:colOff>
      <xdr:row>24</xdr:row>
      <xdr:rowOff>47625</xdr:rowOff>
    </xdr:from>
    <xdr:to>
      <xdr:col>16</xdr:col>
      <xdr:colOff>22514</xdr:colOff>
      <xdr:row>24</xdr:row>
      <xdr:rowOff>295275</xdr:rowOff>
    </xdr:to>
    <xdr:pic>
      <xdr:nvPicPr>
        <xdr:cNvPr id="9" name="Image 8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CEBEE92C-FBCB-4EBC-B905-5961041608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02325" y="8458200"/>
          <a:ext cx="527339" cy="247650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1352550</xdr:colOff>
      <xdr:row>21</xdr:row>
      <xdr:rowOff>66675</xdr:rowOff>
    </xdr:from>
    <xdr:to>
      <xdr:col>16</xdr:col>
      <xdr:colOff>34812</xdr:colOff>
      <xdr:row>21</xdr:row>
      <xdr:rowOff>308610</xdr:rowOff>
    </xdr:to>
    <xdr:pic>
      <xdr:nvPicPr>
        <xdr:cNvPr id="10" name="Image 9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C4AE9D0-2CF7-4329-B90C-5561BD7BF1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08040" y="7406640"/>
          <a:ext cx="532016" cy="241935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1285875</xdr:colOff>
      <xdr:row>16</xdr:row>
      <xdr:rowOff>57150</xdr:rowOff>
    </xdr:from>
    <xdr:to>
      <xdr:col>16</xdr:col>
      <xdr:colOff>29077</xdr:colOff>
      <xdr:row>16</xdr:row>
      <xdr:rowOff>304800</xdr:rowOff>
    </xdr:to>
    <xdr:pic>
      <xdr:nvPicPr>
        <xdr:cNvPr id="11" name="Image 10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2B967E00-091F-4098-9130-EFB99179D9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39460" y="5646420"/>
          <a:ext cx="531149" cy="243840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1266825</xdr:colOff>
      <xdr:row>15</xdr:row>
      <xdr:rowOff>47625</xdr:rowOff>
    </xdr:from>
    <xdr:to>
      <xdr:col>16</xdr:col>
      <xdr:colOff>22514</xdr:colOff>
      <xdr:row>15</xdr:row>
      <xdr:rowOff>300990</xdr:rowOff>
    </xdr:to>
    <xdr:pic>
      <xdr:nvPicPr>
        <xdr:cNvPr id="12" name="Image 11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42928982-9BF8-4E16-912D-207DCB8B39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16600" y="5280660"/>
          <a:ext cx="529244" cy="253365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1285875</xdr:colOff>
      <xdr:row>13</xdr:row>
      <xdr:rowOff>47625</xdr:rowOff>
    </xdr:from>
    <xdr:to>
      <xdr:col>16</xdr:col>
      <xdr:colOff>29077</xdr:colOff>
      <xdr:row>13</xdr:row>
      <xdr:rowOff>300990</xdr:rowOff>
    </xdr:to>
    <xdr:pic>
      <xdr:nvPicPr>
        <xdr:cNvPr id="13" name="Image 12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CED3713F-C3DC-452C-97B9-B4A588C83C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39460" y="4579620"/>
          <a:ext cx="531149" cy="253365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1266825</xdr:colOff>
      <xdr:row>10</xdr:row>
      <xdr:rowOff>47625</xdr:rowOff>
    </xdr:from>
    <xdr:to>
      <xdr:col>16</xdr:col>
      <xdr:colOff>22514</xdr:colOff>
      <xdr:row>10</xdr:row>
      <xdr:rowOff>300990</xdr:rowOff>
    </xdr:to>
    <xdr:pic>
      <xdr:nvPicPr>
        <xdr:cNvPr id="14" name="Image 13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A74B4FEA-25BB-4B4C-8DF5-B835D82AA7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16600" y="3817620"/>
          <a:ext cx="529244" cy="25336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9525</xdr:colOff>
      <xdr:row>7</xdr:row>
      <xdr:rowOff>47625</xdr:rowOff>
    </xdr:from>
    <xdr:to>
      <xdr:col>16</xdr:col>
      <xdr:colOff>32039</xdr:colOff>
      <xdr:row>7</xdr:row>
      <xdr:rowOff>300990</xdr:rowOff>
    </xdr:to>
    <xdr:pic>
      <xdr:nvPicPr>
        <xdr:cNvPr id="15" name="Image 14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A7B41650-2619-48D6-93F8-CE5B3DB83C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02125" y="3114675"/>
          <a:ext cx="527339" cy="253365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1214168</xdr:colOff>
      <xdr:row>6</xdr:row>
      <xdr:rowOff>66675</xdr:rowOff>
    </xdr:from>
    <xdr:to>
      <xdr:col>16</xdr:col>
      <xdr:colOff>29077</xdr:colOff>
      <xdr:row>6</xdr:row>
      <xdr:rowOff>314325</xdr:rowOff>
    </xdr:to>
    <xdr:pic>
      <xdr:nvPicPr>
        <xdr:cNvPr id="16" name="Image 1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042EF11-EE17-4E62-ADB1-11116A857B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11393" y="2781300"/>
          <a:ext cx="538934" cy="247650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1276350</xdr:colOff>
      <xdr:row>27</xdr:row>
      <xdr:rowOff>57150</xdr:rowOff>
    </xdr:from>
    <xdr:to>
      <xdr:col>16</xdr:col>
      <xdr:colOff>38602</xdr:colOff>
      <xdr:row>27</xdr:row>
      <xdr:rowOff>304800</xdr:rowOff>
    </xdr:to>
    <xdr:pic>
      <xdr:nvPicPr>
        <xdr:cNvPr id="18" name="Image 17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DDF4EA21-6AF0-41F9-950D-A2A720B772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31840" y="9502140"/>
          <a:ext cx="533054" cy="243840"/>
        </a:xfrm>
        <a:prstGeom prst="rect">
          <a:avLst/>
        </a:prstGeom>
        <a:noFill/>
      </xdr:spPr>
    </xdr:pic>
    <xdr:clientData/>
  </xdr:twoCellAnchor>
  <xdr:twoCellAnchor>
    <xdr:from>
      <xdr:col>6</xdr:col>
      <xdr:colOff>9525</xdr:colOff>
      <xdr:row>7</xdr:row>
      <xdr:rowOff>123825</xdr:rowOff>
    </xdr:from>
    <xdr:to>
      <xdr:col>6</xdr:col>
      <xdr:colOff>628650</xdr:colOff>
      <xdr:row>8</xdr:row>
      <xdr:rowOff>0</xdr:rowOff>
    </xdr:to>
    <xdr:sp macro="" textlink="">
      <xdr:nvSpPr>
        <xdr:cNvPr id="19" name="ZoneTexte 18">
          <a:extLst>
            <a:ext uri="{FF2B5EF4-FFF2-40B4-BE49-F238E27FC236}">
              <a16:creationId xmlns:a16="http://schemas.microsoft.com/office/drawing/2014/main" id="{C5EA0AEF-344F-480F-98D1-E03B55825172}"/>
            </a:ext>
          </a:extLst>
        </xdr:cNvPr>
        <xdr:cNvSpPr txBox="1"/>
      </xdr:nvSpPr>
      <xdr:spPr>
        <a:xfrm>
          <a:off x="5391150" y="3190875"/>
          <a:ext cx="619125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800"/>
            <a:t>SFEZ Flora</a:t>
          </a:r>
        </a:p>
      </xdr:txBody>
    </xdr:sp>
    <xdr:clientData/>
  </xdr:twoCellAnchor>
  <xdr:oneCellAnchor>
    <xdr:from>
      <xdr:col>6</xdr:col>
      <xdr:colOff>38100</xdr:colOff>
      <xdr:row>9</xdr:row>
      <xdr:rowOff>180975</xdr:rowOff>
    </xdr:from>
    <xdr:ext cx="933449" cy="217560"/>
    <xdr:sp macro="" textlink="">
      <xdr:nvSpPr>
        <xdr:cNvPr id="20" name="ZoneTexte 19">
          <a:extLst>
            <a:ext uri="{FF2B5EF4-FFF2-40B4-BE49-F238E27FC236}">
              <a16:creationId xmlns:a16="http://schemas.microsoft.com/office/drawing/2014/main" id="{1B107B6E-5988-492D-8180-4FD3120211A4}"/>
            </a:ext>
          </a:extLst>
        </xdr:cNvPr>
        <xdr:cNvSpPr txBox="1"/>
      </xdr:nvSpPr>
      <xdr:spPr>
        <a:xfrm>
          <a:off x="5419725" y="3600450"/>
          <a:ext cx="933449" cy="2175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fr-FR" sz="800"/>
            <a:t>HIKMI Ahmed</a:t>
          </a:r>
        </a:p>
      </xdr:txBody>
    </xdr:sp>
    <xdr:clientData/>
  </xdr:oneCellAnchor>
  <xdr:twoCellAnchor>
    <xdr:from>
      <xdr:col>6</xdr:col>
      <xdr:colOff>61384</xdr:colOff>
      <xdr:row>10</xdr:row>
      <xdr:rowOff>203200</xdr:rowOff>
    </xdr:from>
    <xdr:to>
      <xdr:col>6</xdr:col>
      <xdr:colOff>1314449</xdr:colOff>
      <xdr:row>11</xdr:row>
      <xdr:rowOff>60325</xdr:rowOff>
    </xdr:to>
    <xdr:sp macro="" textlink="">
      <xdr:nvSpPr>
        <xdr:cNvPr id="21" name="ZoneTexte 20">
          <a:extLst>
            <a:ext uri="{FF2B5EF4-FFF2-40B4-BE49-F238E27FC236}">
              <a16:creationId xmlns:a16="http://schemas.microsoft.com/office/drawing/2014/main" id="{BD390254-D877-4F32-9095-488F9F6DBC3B}"/>
            </a:ext>
          </a:extLst>
        </xdr:cNvPr>
        <xdr:cNvSpPr txBox="1"/>
      </xdr:nvSpPr>
      <xdr:spPr>
        <a:xfrm>
          <a:off x="5443009" y="3975100"/>
          <a:ext cx="1253065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800"/>
            <a:t>DREVETON Benjamin</a:t>
          </a:r>
        </a:p>
      </xdr:txBody>
    </xdr:sp>
    <xdr:clientData/>
  </xdr:twoCellAnchor>
  <xdr:twoCellAnchor>
    <xdr:from>
      <xdr:col>5</xdr:col>
      <xdr:colOff>661986</xdr:colOff>
      <xdr:row>15</xdr:row>
      <xdr:rowOff>53976</xdr:rowOff>
    </xdr:from>
    <xdr:to>
      <xdr:col>6</xdr:col>
      <xdr:colOff>781049</xdr:colOff>
      <xdr:row>16</xdr:row>
      <xdr:rowOff>47624</xdr:rowOff>
    </xdr:to>
    <xdr:sp macro="" textlink="">
      <xdr:nvSpPr>
        <xdr:cNvPr id="22" name="ZoneTexte 21">
          <a:extLst>
            <a:ext uri="{FF2B5EF4-FFF2-40B4-BE49-F238E27FC236}">
              <a16:creationId xmlns:a16="http://schemas.microsoft.com/office/drawing/2014/main" id="{15D841E0-F24B-4C70-BFF5-319809DADD0D}"/>
            </a:ext>
          </a:extLst>
        </xdr:cNvPr>
        <xdr:cNvSpPr txBox="1"/>
      </xdr:nvSpPr>
      <xdr:spPr>
        <a:xfrm>
          <a:off x="5376861" y="5292726"/>
          <a:ext cx="785813" cy="34607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800"/>
            <a:t>ZHANG  Boqi</a:t>
          </a:r>
        </a:p>
      </xdr:txBody>
    </xdr:sp>
    <xdr:clientData/>
  </xdr:twoCellAnchor>
  <xdr:twoCellAnchor>
    <xdr:from>
      <xdr:col>6</xdr:col>
      <xdr:colOff>19050</xdr:colOff>
      <xdr:row>19</xdr:row>
      <xdr:rowOff>228600</xdr:rowOff>
    </xdr:from>
    <xdr:to>
      <xdr:col>6</xdr:col>
      <xdr:colOff>971550</xdr:colOff>
      <xdr:row>20</xdr:row>
      <xdr:rowOff>66675</xdr:rowOff>
    </xdr:to>
    <xdr:sp macro="" textlink="">
      <xdr:nvSpPr>
        <xdr:cNvPr id="23" name="ZoneTexte 22">
          <a:extLst>
            <a:ext uri="{FF2B5EF4-FFF2-40B4-BE49-F238E27FC236}">
              <a16:creationId xmlns:a16="http://schemas.microsoft.com/office/drawing/2014/main" id="{420249C1-6297-4674-A953-D79284E995F8}"/>
            </a:ext>
          </a:extLst>
        </xdr:cNvPr>
        <xdr:cNvSpPr txBox="1"/>
      </xdr:nvSpPr>
      <xdr:spPr>
        <a:xfrm>
          <a:off x="5417820" y="6865620"/>
          <a:ext cx="952500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800"/>
            <a:t>ROUBELAT Fabrice</a:t>
          </a:r>
        </a:p>
      </xdr:txBody>
    </xdr:sp>
    <xdr:clientData/>
  </xdr:twoCellAnchor>
  <xdr:twoCellAnchor>
    <xdr:from>
      <xdr:col>6</xdr:col>
      <xdr:colOff>57150</xdr:colOff>
      <xdr:row>21</xdr:row>
      <xdr:rowOff>171450</xdr:rowOff>
    </xdr:from>
    <xdr:to>
      <xdr:col>6</xdr:col>
      <xdr:colOff>1162050</xdr:colOff>
      <xdr:row>22</xdr:row>
      <xdr:rowOff>47625</xdr:rowOff>
    </xdr:to>
    <xdr:sp macro="" textlink="">
      <xdr:nvSpPr>
        <xdr:cNvPr id="24" name="ZoneTexte 23">
          <a:extLst>
            <a:ext uri="{FF2B5EF4-FFF2-40B4-BE49-F238E27FC236}">
              <a16:creationId xmlns:a16="http://schemas.microsoft.com/office/drawing/2014/main" id="{3B1FFE90-2504-488F-8C3D-CC526214C985}"/>
            </a:ext>
          </a:extLst>
        </xdr:cNvPr>
        <xdr:cNvSpPr txBox="1"/>
      </xdr:nvSpPr>
      <xdr:spPr>
        <a:xfrm>
          <a:off x="5455920" y="7513320"/>
          <a:ext cx="1104900" cy="2209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800"/>
            <a:t>COVILLE  Marion</a:t>
          </a:r>
        </a:p>
      </xdr:txBody>
    </xdr:sp>
    <xdr:clientData/>
  </xdr:twoCellAnchor>
  <xdr:twoCellAnchor>
    <xdr:from>
      <xdr:col>6</xdr:col>
      <xdr:colOff>9525</xdr:colOff>
      <xdr:row>23</xdr:row>
      <xdr:rowOff>85725</xdr:rowOff>
    </xdr:from>
    <xdr:to>
      <xdr:col>6</xdr:col>
      <xdr:colOff>857251</xdr:colOff>
      <xdr:row>23</xdr:row>
      <xdr:rowOff>266700</xdr:rowOff>
    </xdr:to>
    <xdr:sp macro="" textlink="">
      <xdr:nvSpPr>
        <xdr:cNvPr id="25" name="ZoneTexte 24">
          <a:extLst>
            <a:ext uri="{FF2B5EF4-FFF2-40B4-BE49-F238E27FC236}">
              <a16:creationId xmlns:a16="http://schemas.microsoft.com/office/drawing/2014/main" id="{D7F4EE79-7DE3-430B-A82F-C13E93599E98}"/>
            </a:ext>
          </a:extLst>
        </xdr:cNvPr>
        <xdr:cNvSpPr txBox="1"/>
      </xdr:nvSpPr>
      <xdr:spPr>
        <a:xfrm>
          <a:off x="5402580" y="8122920"/>
          <a:ext cx="853441" cy="1828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800"/>
            <a:t>KRUPICKA Anne</a:t>
          </a:r>
        </a:p>
      </xdr:txBody>
    </xdr:sp>
    <xdr:clientData/>
  </xdr:twoCellAnchor>
  <xdr:twoCellAnchor>
    <xdr:from>
      <xdr:col>6</xdr:col>
      <xdr:colOff>19050</xdr:colOff>
      <xdr:row>25</xdr:row>
      <xdr:rowOff>276225</xdr:rowOff>
    </xdr:from>
    <xdr:to>
      <xdr:col>6</xdr:col>
      <xdr:colOff>952500</xdr:colOff>
      <xdr:row>26</xdr:row>
      <xdr:rowOff>142875</xdr:rowOff>
    </xdr:to>
    <xdr:sp macro="" textlink="">
      <xdr:nvSpPr>
        <xdr:cNvPr id="26" name="ZoneTexte 25">
          <a:extLst>
            <a:ext uri="{FF2B5EF4-FFF2-40B4-BE49-F238E27FC236}">
              <a16:creationId xmlns:a16="http://schemas.microsoft.com/office/drawing/2014/main" id="{3CB95E4A-DD20-47E8-B7B5-82E719EE488B}"/>
            </a:ext>
          </a:extLst>
        </xdr:cNvPr>
        <xdr:cNvSpPr txBox="1"/>
      </xdr:nvSpPr>
      <xdr:spPr>
        <a:xfrm>
          <a:off x="5417820" y="9014460"/>
          <a:ext cx="929640" cy="2209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800"/>
            <a:t>BELLINI  Stephane</a:t>
          </a:r>
        </a:p>
      </xdr:txBody>
    </xdr:sp>
    <xdr:clientData/>
  </xdr:twoCellAnchor>
  <xdr:twoCellAnchor>
    <xdr:from>
      <xdr:col>6</xdr:col>
      <xdr:colOff>29635</xdr:colOff>
      <xdr:row>29</xdr:row>
      <xdr:rowOff>245005</xdr:rowOff>
    </xdr:from>
    <xdr:to>
      <xdr:col>6</xdr:col>
      <xdr:colOff>867835</xdr:colOff>
      <xdr:row>30</xdr:row>
      <xdr:rowOff>79905</xdr:rowOff>
    </xdr:to>
    <xdr:sp macro="" textlink="">
      <xdr:nvSpPr>
        <xdr:cNvPr id="27" name="ZoneTexte 26">
          <a:extLst>
            <a:ext uri="{FF2B5EF4-FFF2-40B4-BE49-F238E27FC236}">
              <a16:creationId xmlns:a16="http://schemas.microsoft.com/office/drawing/2014/main" id="{20CE7A60-3B39-4954-9C46-36AA2971B068}"/>
            </a:ext>
          </a:extLst>
        </xdr:cNvPr>
        <xdr:cNvSpPr txBox="1"/>
      </xdr:nvSpPr>
      <xdr:spPr>
        <a:xfrm>
          <a:off x="5154085" y="10417705"/>
          <a:ext cx="838200" cy="1873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800"/>
            <a:t>LAVAL</a:t>
          </a:r>
          <a:r>
            <a:rPr lang="fr-FR" sz="800" baseline="0"/>
            <a:t> </a:t>
          </a:r>
          <a:r>
            <a:rPr lang="fr-FR" sz="800"/>
            <a:t>Florence</a:t>
          </a:r>
        </a:p>
      </xdr:txBody>
    </xdr:sp>
    <xdr:clientData/>
  </xdr:twoCellAnchor>
  <xdr:twoCellAnchor editAs="oneCell">
    <xdr:from>
      <xdr:col>6</xdr:col>
      <xdr:colOff>148167</xdr:colOff>
      <xdr:row>0</xdr:row>
      <xdr:rowOff>95250</xdr:rowOff>
    </xdr:from>
    <xdr:to>
      <xdr:col>6</xdr:col>
      <xdr:colOff>1109557</xdr:colOff>
      <xdr:row>0</xdr:row>
      <xdr:rowOff>719595</xdr:rowOff>
    </xdr:to>
    <xdr:pic>
      <xdr:nvPicPr>
        <xdr:cNvPr id="28" name="Image 27">
          <a:extLst>
            <a:ext uri="{FF2B5EF4-FFF2-40B4-BE49-F238E27FC236}">
              <a16:creationId xmlns:a16="http://schemas.microsoft.com/office/drawing/2014/main" id="{2318944B-D94A-4335-AE07-8524D92BA3FE}"/>
            </a:ext>
          </a:extLst>
        </xdr:cNvPr>
        <xdr:cNvPicPr/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43127" y="99060"/>
          <a:ext cx="961390" cy="620535"/>
        </a:xfrm>
        <a:prstGeom prst="rect">
          <a:avLst/>
        </a:prstGeom>
      </xdr:spPr>
    </xdr:pic>
    <xdr:clientData/>
  </xdr:twoCellAnchor>
  <xdr:twoCellAnchor editAs="oneCell">
    <xdr:from>
      <xdr:col>14</xdr:col>
      <xdr:colOff>1323975</xdr:colOff>
      <xdr:row>22</xdr:row>
      <xdr:rowOff>40481</xdr:rowOff>
    </xdr:from>
    <xdr:to>
      <xdr:col>16</xdr:col>
      <xdr:colOff>29077</xdr:colOff>
      <xdr:row>22</xdr:row>
      <xdr:rowOff>288131</xdr:rowOff>
    </xdr:to>
    <xdr:pic>
      <xdr:nvPicPr>
        <xdr:cNvPr id="29" name="Image 28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753E50BE-2B47-4DC2-B2F0-250F1195E7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21375" y="7746206"/>
          <a:ext cx="533902" cy="247650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1312333</xdr:colOff>
      <xdr:row>19</xdr:row>
      <xdr:rowOff>63500</xdr:rowOff>
    </xdr:from>
    <xdr:to>
      <xdr:col>16</xdr:col>
      <xdr:colOff>34888</xdr:colOff>
      <xdr:row>19</xdr:row>
      <xdr:rowOff>309245</xdr:rowOff>
    </xdr:to>
    <xdr:pic>
      <xdr:nvPicPr>
        <xdr:cNvPr id="31" name="Image 30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210124CC-A9A7-4FE0-A4AF-9293AA01B9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67823" y="6702425"/>
          <a:ext cx="524684" cy="247650"/>
        </a:xfrm>
        <a:prstGeom prst="rect">
          <a:avLst/>
        </a:prstGeom>
        <a:noFill/>
      </xdr:spPr>
    </xdr:pic>
    <xdr:clientData/>
  </xdr:twoCellAnchor>
  <xdr:twoCellAnchor>
    <xdr:from>
      <xdr:col>1</xdr:col>
      <xdr:colOff>28575</xdr:colOff>
      <xdr:row>5</xdr:row>
      <xdr:rowOff>109537</xdr:rowOff>
    </xdr:from>
    <xdr:to>
      <xdr:col>1</xdr:col>
      <xdr:colOff>819150</xdr:colOff>
      <xdr:row>5</xdr:row>
      <xdr:rowOff>266700</xdr:rowOff>
    </xdr:to>
    <xdr:sp macro="" textlink="">
      <xdr:nvSpPr>
        <xdr:cNvPr id="17" name="ZoneTexte 16">
          <a:extLst>
            <a:ext uri="{FF2B5EF4-FFF2-40B4-BE49-F238E27FC236}">
              <a16:creationId xmlns:a16="http://schemas.microsoft.com/office/drawing/2014/main" id="{7FA8DBBD-E753-1700-02F1-7AA97E716CCB}"/>
            </a:ext>
          </a:extLst>
        </xdr:cNvPr>
        <xdr:cNvSpPr txBox="1"/>
      </xdr:nvSpPr>
      <xdr:spPr>
        <a:xfrm>
          <a:off x="581025" y="2500312"/>
          <a:ext cx="790575" cy="15716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800"/>
            <a:t>GOUDOU Eric</a:t>
          </a:r>
        </a:p>
      </xdr:txBody>
    </xdr:sp>
    <xdr:clientData/>
  </xdr:twoCellAnchor>
  <xdr:oneCellAnchor>
    <xdr:from>
      <xdr:col>1</xdr:col>
      <xdr:colOff>28575</xdr:colOff>
      <xdr:row>9</xdr:row>
      <xdr:rowOff>171450</xdr:rowOff>
    </xdr:from>
    <xdr:ext cx="742254" cy="180975"/>
    <xdr:sp macro="" textlink="">
      <xdr:nvSpPr>
        <xdr:cNvPr id="30" name="ZoneTexte 29">
          <a:extLst>
            <a:ext uri="{FF2B5EF4-FFF2-40B4-BE49-F238E27FC236}">
              <a16:creationId xmlns:a16="http://schemas.microsoft.com/office/drawing/2014/main" id="{81EF759A-3B8F-EE15-5B6C-993F93CA0A83}"/>
            </a:ext>
          </a:extLst>
        </xdr:cNvPr>
        <xdr:cNvSpPr txBox="1"/>
      </xdr:nvSpPr>
      <xdr:spPr>
        <a:xfrm>
          <a:off x="581025" y="3590925"/>
          <a:ext cx="742254" cy="1809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fr-FR" sz="800"/>
            <a:t>LORIN Muriel</a:t>
          </a:r>
        </a:p>
      </xdr:txBody>
    </xdr:sp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40</xdr:col>
      <xdr:colOff>164839</xdr:colOff>
      <xdr:row>0</xdr:row>
      <xdr:rowOff>78890</xdr:rowOff>
    </xdr:from>
    <xdr:to>
      <xdr:col>43</xdr:col>
      <xdr:colOff>55981</xdr:colOff>
      <xdr:row>1</xdr:row>
      <xdr:rowOff>301775</xdr:rowOff>
    </xdr:to>
    <xdr:pic>
      <xdr:nvPicPr>
        <xdr:cNvPr id="2" name="Image 6">
          <a:extLst>
            <a:ext uri="{FF2B5EF4-FFF2-40B4-BE49-F238E27FC236}">
              <a16:creationId xmlns:a16="http://schemas.microsoft.com/office/drawing/2014/main" id="{04EE03B5-229D-41D6-AFE1-B55CC28B51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99286" y="78890"/>
          <a:ext cx="1201830" cy="5885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1291591</xdr:colOff>
      <xdr:row>0</xdr:row>
      <xdr:rowOff>232410</xdr:rowOff>
    </xdr:from>
    <xdr:to>
      <xdr:col>0</xdr:col>
      <xdr:colOff>1771651</xdr:colOff>
      <xdr:row>1</xdr:row>
      <xdr:rowOff>321945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869E55D5-524D-4588-B36E-B081137981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1591" y="232410"/>
          <a:ext cx="46863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19049</xdr:colOff>
      <xdr:row>0</xdr:row>
      <xdr:rowOff>49532</xdr:rowOff>
    </xdr:from>
    <xdr:to>
      <xdr:col>0</xdr:col>
      <xdr:colOff>1123305</xdr:colOff>
      <xdr:row>2</xdr:row>
      <xdr:rowOff>95250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1D78941-1B97-40CC-ABB6-E3108C3BE2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49" y="49532"/>
          <a:ext cx="1102351" cy="7658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79709</xdr:colOff>
      <xdr:row>0</xdr:row>
      <xdr:rowOff>0</xdr:rowOff>
    </xdr:from>
    <xdr:to>
      <xdr:col>0</xdr:col>
      <xdr:colOff>1240155</xdr:colOff>
      <xdr:row>1</xdr:row>
      <xdr:rowOff>401955</xdr:rowOff>
    </xdr:to>
    <xdr:pic>
      <xdr:nvPicPr>
        <xdr:cNvPr id="2" name="Image 2">
          <a:extLst>
            <a:ext uri="{FF2B5EF4-FFF2-40B4-BE49-F238E27FC236}">
              <a16:creationId xmlns:a16="http://schemas.microsoft.com/office/drawing/2014/main" id="{A1434B83-79AE-40A6-8B82-A4F503D613DB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79709" y="0"/>
          <a:ext cx="1154731" cy="8382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30</xdr:col>
      <xdr:colOff>148166</xdr:colOff>
      <xdr:row>0</xdr:row>
      <xdr:rowOff>114300</xdr:rowOff>
    </xdr:from>
    <xdr:to>
      <xdr:col>33</xdr:col>
      <xdr:colOff>93344</xdr:colOff>
      <xdr:row>1</xdr:row>
      <xdr:rowOff>415501</xdr:rowOff>
    </xdr:to>
    <xdr:pic>
      <xdr:nvPicPr>
        <xdr:cNvPr id="3" name="Image 3">
          <a:extLst>
            <a:ext uri="{FF2B5EF4-FFF2-40B4-BE49-F238E27FC236}">
              <a16:creationId xmlns:a16="http://schemas.microsoft.com/office/drawing/2014/main" id="{DA3ADB34-F400-4527-824A-09B042081D88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19403906" y="114300"/>
          <a:ext cx="1383453" cy="743161"/>
        </a:xfrm>
        <a:prstGeom prst="rect">
          <a:avLst/>
        </a:prstGeom>
        <a:ln>
          <a:noFill/>
        </a:ln>
      </xdr:spPr>
    </xdr:pic>
    <xdr:clientData/>
  </xdr:twoCellAnchor>
  <xdr:oneCellAnchor>
    <xdr:from>
      <xdr:col>0</xdr:col>
      <xdr:colOff>1340697</xdr:colOff>
      <xdr:row>0</xdr:row>
      <xdr:rowOff>194732</xdr:rowOff>
    </xdr:from>
    <xdr:ext cx="497628" cy="556023"/>
    <xdr:pic>
      <xdr:nvPicPr>
        <xdr:cNvPr id="4" name="Image 3">
          <a:extLst>
            <a:ext uri="{FF2B5EF4-FFF2-40B4-BE49-F238E27FC236}">
              <a16:creationId xmlns:a16="http://schemas.microsoft.com/office/drawing/2014/main" id="{D340B162-ED51-4C28-8DCD-24A8653B86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0697" y="194732"/>
          <a:ext cx="497628" cy="556023"/>
        </a:xfrm>
        <a:prstGeom prst="rect">
          <a:avLst/>
        </a:prstGeom>
      </xdr:spPr>
    </xdr:pic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63199</xdr:colOff>
      <xdr:row>0</xdr:row>
      <xdr:rowOff>43392</xdr:rowOff>
    </xdr:from>
    <xdr:to>
      <xdr:col>0</xdr:col>
      <xdr:colOff>1310640</xdr:colOff>
      <xdr:row>1</xdr:row>
      <xdr:rowOff>396240</xdr:rowOff>
    </xdr:to>
    <xdr:pic>
      <xdr:nvPicPr>
        <xdr:cNvPr id="2" name="Image 2">
          <a:extLst>
            <a:ext uri="{FF2B5EF4-FFF2-40B4-BE49-F238E27FC236}">
              <a16:creationId xmlns:a16="http://schemas.microsoft.com/office/drawing/2014/main" id="{79BDEEA7-FA8F-43BF-A56C-C99521F1127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63199" y="43392"/>
          <a:ext cx="1245536" cy="78909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30</xdr:col>
      <xdr:colOff>99060</xdr:colOff>
      <xdr:row>0</xdr:row>
      <xdr:rowOff>101175</xdr:rowOff>
    </xdr:from>
    <xdr:to>
      <xdr:col>33</xdr:col>
      <xdr:colOff>206692</xdr:colOff>
      <xdr:row>1</xdr:row>
      <xdr:rowOff>398355</xdr:rowOff>
    </xdr:to>
    <xdr:pic>
      <xdr:nvPicPr>
        <xdr:cNvPr id="3" name="Image 3">
          <a:extLst>
            <a:ext uri="{FF2B5EF4-FFF2-40B4-BE49-F238E27FC236}">
              <a16:creationId xmlns:a16="http://schemas.microsoft.com/office/drawing/2014/main" id="{A608A79C-9BB4-483D-91DF-E777BC0EBDAA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10386060" y="101175"/>
          <a:ext cx="1485900" cy="752475"/>
        </a:xfrm>
        <a:prstGeom prst="rect">
          <a:avLst/>
        </a:prstGeom>
        <a:ln>
          <a:noFill/>
        </a:ln>
      </xdr:spPr>
    </xdr:pic>
    <xdr:clientData/>
  </xdr:twoCellAnchor>
  <xdr:oneCellAnchor>
    <xdr:from>
      <xdr:col>0</xdr:col>
      <xdr:colOff>1412450</xdr:colOff>
      <xdr:row>0</xdr:row>
      <xdr:rowOff>161077</xdr:rowOff>
    </xdr:from>
    <xdr:ext cx="511600" cy="571634"/>
    <xdr:pic>
      <xdr:nvPicPr>
        <xdr:cNvPr id="4" name="Image 3">
          <a:extLst>
            <a:ext uri="{FF2B5EF4-FFF2-40B4-BE49-F238E27FC236}">
              <a16:creationId xmlns:a16="http://schemas.microsoft.com/office/drawing/2014/main" id="{56C8EE33-27DD-413D-BFCF-D686A3BFB1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12450" y="161077"/>
          <a:ext cx="511600" cy="571634"/>
        </a:xfrm>
        <a:prstGeom prst="rect">
          <a:avLst/>
        </a:prstGeom>
      </xdr:spPr>
    </xdr:pic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1270536</xdr:colOff>
      <xdr:row>0</xdr:row>
      <xdr:rowOff>184845</xdr:rowOff>
    </xdr:from>
    <xdr:ext cx="443228" cy="495240"/>
    <xdr:pic>
      <xdr:nvPicPr>
        <xdr:cNvPr id="2" name="Image 1">
          <a:extLst>
            <a:ext uri="{FF2B5EF4-FFF2-40B4-BE49-F238E27FC236}">
              <a16:creationId xmlns:a16="http://schemas.microsoft.com/office/drawing/2014/main" id="{1716A342-9B0C-4745-943F-14BBB819E2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536" y="184845"/>
          <a:ext cx="443228" cy="495240"/>
        </a:xfrm>
        <a:prstGeom prst="rect">
          <a:avLst/>
        </a:prstGeom>
      </xdr:spPr>
    </xdr:pic>
    <xdr:clientData/>
  </xdr:oneCellAnchor>
  <xdr:oneCellAnchor>
    <xdr:from>
      <xdr:col>0</xdr:col>
      <xdr:colOff>43840</xdr:colOff>
      <xdr:row>0</xdr:row>
      <xdr:rowOff>0</xdr:rowOff>
    </xdr:from>
    <xdr:ext cx="1155040" cy="769620"/>
    <xdr:pic>
      <xdr:nvPicPr>
        <xdr:cNvPr id="3" name="Image 2">
          <a:extLst>
            <a:ext uri="{FF2B5EF4-FFF2-40B4-BE49-F238E27FC236}">
              <a16:creationId xmlns:a16="http://schemas.microsoft.com/office/drawing/2014/main" id="{E130D8D3-CC01-4367-951C-132388A099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840" y="0"/>
          <a:ext cx="1155040" cy="769620"/>
        </a:xfrm>
        <a:prstGeom prst="rect">
          <a:avLst/>
        </a:prstGeom>
      </xdr:spPr>
    </xdr:pic>
    <xdr:clientData/>
  </xdr:oneCellAnchor>
  <xdr:oneCellAnchor>
    <xdr:from>
      <xdr:col>30</xdr:col>
      <xdr:colOff>48079</xdr:colOff>
      <xdr:row>0</xdr:row>
      <xdr:rowOff>44823</xdr:rowOff>
    </xdr:from>
    <xdr:ext cx="1319443" cy="660027"/>
    <xdr:pic>
      <xdr:nvPicPr>
        <xdr:cNvPr id="4" name="Image 3">
          <a:extLst>
            <a:ext uri="{FF2B5EF4-FFF2-40B4-BE49-F238E27FC236}">
              <a16:creationId xmlns:a16="http://schemas.microsoft.com/office/drawing/2014/main" id="{358A4E3B-5B42-47D4-B8A8-C1315A22C5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40754" y="44823"/>
          <a:ext cx="1319443" cy="660027"/>
        </a:xfrm>
        <a:prstGeom prst="rect">
          <a:avLst/>
        </a:prstGeom>
      </xdr:spPr>
    </xdr:pic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142874</xdr:colOff>
      <xdr:row>0</xdr:row>
      <xdr:rowOff>0</xdr:rowOff>
    </xdr:from>
    <xdr:to>
      <xdr:col>0</xdr:col>
      <xdr:colOff>1217700</xdr:colOff>
      <xdr:row>2</xdr:row>
      <xdr:rowOff>97155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B789807E-D755-49DA-8153-AD3CCD9C60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4" y="0"/>
          <a:ext cx="1074826" cy="725805"/>
        </a:xfrm>
        <a:prstGeom prst="rect">
          <a:avLst/>
        </a:prstGeom>
      </xdr:spPr>
    </xdr:pic>
    <xdr:clientData/>
  </xdr:twoCellAnchor>
  <xdr:twoCellAnchor editAs="oneCell">
    <xdr:from>
      <xdr:col>35</xdr:col>
      <xdr:colOff>99058</xdr:colOff>
      <xdr:row>0</xdr:row>
      <xdr:rowOff>0</xdr:rowOff>
    </xdr:from>
    <xdr:to>
      <xdr:col>37</xdr:col>
      <xdr:colOff>323849</xdr:colOff>
      <xdr:row>1</xdr:row>
      <xdr:rowOff>249579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2BF325C3-9D91-4696-BD53-A1EF43C5D0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09658" y="0"/>
          <a:ext cx="1127761" cy="569619"/>
        </a:xfrm>
        <a:prstGeom prst="rect">
          <a:avLst/>
        </a:prstGeom>
      </xdr:spPr>
    </xdr:pic>
    <xdr:clientData/>
  </xdr:twoCellAnchor>
  <xdr:oneCellAnchor>
    <xdr:from>
      <xdr:col>0</xdr:col>
      <xdr:colOff>1428750</xdr:colOff>
      <xdr:row>0</xdr:row>
      <xdr:rowOff>126683</xdr:rowOff>
    </xdr:from>
    <xdr:ext cx="449580" cy="460524"/>
    <xdr:pic>
      <xdr:nvPicPr>
        <xdr:cNvPr id="5" name="Image 4">
          <a:extLst>
            <a:ext uri="{FF2B5EF4-FFF2-40B4-BE49-F238E27FC236}">
              <a16:creationId xmlns:a16="http://schemas.microsoft.com/office/drawing/2014/main" id="{27D4F7CF-C4D3-4D79-8C45-F25E7C9C69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0" y="126683"/>
          <a:ext cx="449580" cy="460524"/>
        </a:xfrm>
        <a:prstGeom prst="rect">
          <a:avLst/>
        </a:prstGeom>
      </xdr:spPr>
    </xdr:pic>
    <xdr:clientData/>
  </xdr:oneCellAnchor>
  <xdr:twoCellAnchor editAs="oneCell">
    <xdr:from>
      <xdr:col>31</xdr:col>
      <xdr:colOff>0</xdr:colOff>
      <xdr:row>0</xdr:row>
      <xdr:rowOff>0</xdr:rowOff>
    </xdr:from>
    <xdr:to>
      <xdr:col>31</xdr:col>
      <xdr:colOff>1086156</xdr:colOff>
      <xdr:row>1</xdr:row>
      <xdr:rowOff>173356</xdr:rowOff>
    </xdr:to>
    <xdr:pic>
      <xdr:nvPicPr>
        <xdr:cNvPr id="4" name="Image 3" descr="CFA SUP NA : apprentissage dans l'enseignement supérieur en ...">
          <a:extLst>
            <a:ext uri="{FF2B5EF4-FFF2-40B4-BE49-F238E27FC236}">
              <a16:creationId xmlns:a16="http://schemas.microsoft.com/office/drawing/2014/main" id="{601EA55F-D362-421B-B5A7-D0716C3ECD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324094" y="0"/>
          <a:ext cx="1074726" cy="4886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1234440</xdr:colOff>
      <xdr:row>2</xdr:row>
      <xdr:rowOff>18576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A9E29C31-239B-41D9-B352-BAEDDFE4AF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238250" cy="752954"/>
        </a:xfrm>
        <a:prstGeom prst="rect">
          <a:avLst/>
        </a:prstGeom>
      </xdr:spPr>
    </xdr:pic>
    <xdr:clientData/>
  </xdr:twoCellAnchor>
  <xdr:oneCellAnchor>
    <xdr:from>
      <xdr:col>0</xdr:col>
      <xdr:colOff>1293495</xdr:colOff>
      <xdr:row>0</xdr:row>
      <xdr:rowOff>125729</xdr:rowOff>
    </xdr:from>
    <xdr:ext cx="499110" cy="557679"/>
    <xdr:pic>
      <xdr:nvPicPr>
        <xdr:cNvPr id="3" name="Image 2">
          <a:extLst>
            <a:ext uri="{FF2B5EF4-FFF2-40B4-BE49-F238E27FC236}">
              <a16:creationId xmlns:a16="http://schemas.microsoft.com/office/drawing/2014/main" id="{9CADB58E-99A7-4EBC-9092-C041A781FC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3495" y="125729"/>
          <a:ext cx="499110" cy="557679"/>
        </a:xfrm>
        <a:prstGeom prst="rect">
          <a:avLst/>
        </a:prstGeom>
      </xdr:spPr>
    </xdr:pic>
    <xdr:clientData/>
  </xdr:oneCellAnchor>
  <xdr:twoCellAnchor editAs="oneCell">
    <xdr:from>
      <xdr:col>30</xdr:col>
      <xdr:colOff>171450</xdr:colOff>
      <xdr:row>0</xdr:row>
      <xdr:rowOff>86855</xdr:rowOff>
    </xdr:from>
    <xdr:to>
      <xdr:col>33</xdr:col>
      <xdr:colOff>54290</xdr:colOff>
      <xdr:row>1</xdr:row>
      <xdr:rowOff>339090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7130E1B-6579-4AE5-ADFD-812EF70406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135725" y="86855"/>
          <a:ext cx="1257300" cy="617995"/>
        </a:xfrm>
        <a:prstGeom prst="rect">
          <a:avLst/>
        </a:prstGeom>
      </xdr:spPr>
    </xdr:pic>
    <xdr:clientData/>
  </xdr:twoCellAnchor>
  <xdr:twoCellAnchor editAs="oneCell">
    <xdr:from>
      <xdr:col>26</xdr:col>
      <xdr:colOff>0</xdr:colOff>
      <xdr:row>0</xdr:row>
      <xdr:rowOff>0</xdr:rowOff>
    </xdr:from>
    <xdr:to>
      <xdr:col>27</xdr:col>
      <xdr:colOff>2688</xdr:colOff>
      <xdr:row>1</xdr:row>
      <xdr:rowOff>135256</xdr:rowOff>
    </xdr:to>
    <xdr:pic>
      <xdr:nvPicPr>
        <xdr:cNvPr id="5" name="Image 4" descr="CFA SUP NA : apprentissage dans l'enseignement supérieur en ...">
          <a:extLst>
            <a:ext uri="{FF2B5EF4-FFF2-40B4-BE49-F238E27FC236}">
              <a16:creationId xmlns:a16="http://schemas.microsoft.com/office/drawing/2014/main" id="{FC5C09BF-8A31-4F3F-B86A-4D395D337B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71344" y="0"/>
          <a:ext cx="1074726" cy="4886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11609</xdr:colOff>
      <xdr:row>0</xdr:row>
      <xdr:rowOff>19050</xdr:rowOff>
    </xdr:from>
    <xdr:to>
      <xdr:col>0</xdr:col>
      <xdr:colOff>1087502</xdr:colOff>
      <xdr:row>1</xdr:row>
      <xdr:rowOff>320040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CAFF3CD8-B439-47B3-836F-32FF6D35C2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09" y="19050"/>
          <a:ext cx="1064463" cy="727710"/>
        </a:xfrm>
        <a:prstGeom prst="rect">
          <a:avLst/>
        </a:prstGeom>
      </xdr:spPr>
    </xdr:pic>
    <xdr:clientData/>
  </xdr:twoCellAnchor>
  <xdr:twoCellAnchor editAs="oneCell">
    <xdr:from>
      <xdr:col>30</xdr:col>
      <xdr:colOff>42863</xdr:colOff>
      <xdr:row>0</xdr:row>
      <xdr:rowOff>28575</xdr:rowOff>
    </xdr:from>
    <xdr:to>
      <xdr:col>33</xdr:col>
      <xdr:colOff>21908</xdr:colOff>
      <xdr:row>1</xdr:row>
      <xdr:rowOff>247650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528C1708-0BD3-4E02-84F8-0B0790CE84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711988" y="28575"/>
          <a:ext cx="1221581" cy="635794"/>
        </a:xfrm>
        <a:prstGeom prst="rect">
          <a:avLst/>
        </a:prstGeom>
      </xdr:spPr>
    </xdr:pic>
    <xdr:clientData/>
  </xdr:twoCellAnchor>
  <xdr:oneCellAnchor>
    <xdr:from>
      <xdr:col>0</xdr:col>
      <xdr:colOff>1049178</xdr:colOff>
      <xdr:row>0</xdr:row>
      <xdr:rowOff>158115</xdr:rowOff>
    </xdr:from>
    <xdr:ext cx="471700" cy="496719"/>
    <xdr:pic>
      <xdr:nvPicPr>
        <xdr:cNvPr id="5" name="Image 4">
          <a:extLst>
            <a:ext uri="{FF2B5EF4-FFF2-40B4-BE49-F238E27FC236}">
              <a16:creationId xmlns:a16="http://schemas.microsoft.com/office/drawing/2014/main" id="{76548A23-6D70-48ED-BB05-2D10E72F42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9178" y="158115"/>
          <a:ext cx="471700" cy="496719"/>
        </a:xfrm>
        <a:prstGeom prst="rect">
          <a:avLst/>
        </a:prstGeom>
      </xdr:spPr>
    </xdr:pic>
    <xdr:clientData/>
  </xdr:one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30</xdr:col>
      <xdr:colOff>133351</xdr:colOff>
      <xdr:row>0</xdr:row>
      <xdr:rowOff>38100</xdr:rowOff>
    </xdr:from>
    <xdr:to>
      <xdr:col>33</xdr:col>
      <xdr:colOff>19052</xdr:colOff>
      <xdr:row>2</xdr:row>
      <xdr:rowOff>54922</xdr:rowOff>
    </xdr:to>
    <xdr:pic>
      <xdr:nvPicPr>
        <xdr:cNvPr id="4" name="Image 6">
          <a:extLst>
            <a:ext uri="{FF2B5EF4-FFF2-40B4-BE49-F238E27FC236}">
              <a16:creationId xmlns:a16="http://schemas.microsoft.com/office/drawing/2014/main" id="{6DB114AB-1EF7-4B92-9B11-6903ECE108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574001" y="38100"/>
          <a:ext cx="1162050" cy="6145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1266825</xdr:colOff>
      <xdr:row>0</xdr:row>
      <xdr:rowOff>152400</xdr:rowOff>
    </xdr:from>
    <xdr:ext cx="499110" cy="519579"/>
    <xdr:pic>
      <xdr:nvPicPr>
        <xdr:cNvPr id="5" name="Image 4">
          <a:extLst>
            <a:ext uri="{FF2B5EF4-FFF2-40B4-BE49-F238E27FC236}">
              <a16:creationId xmlns:a16="http://schemas.microsoft.com/office/drawing/2014/main" id="{096EFF1A-0F90-41C7-96FD-A828DC0B4F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6825" y="152400"/>
          <a:ext cx="499110" cy="519579"/>
        </a:xfrm>
        <a:prstGeom prst="rect">
          <a:avLst/>
        </a:prstGeom>
      </xdr:spPr>
    </xdr:pic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1196340</xdr:colOff>
      <xdr:row>2</xdr:row>
      <xdr:rowOff>209926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F50C1795-7642-4BFB-8964-55A71D2E99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96340" cy="793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64769</xdr:colOff>
      <xdr:row>0</xdr:row>
      <xdr:rowOff>49529</xdr:rowOff>
    </xdr:from>
    <xdr:to>
      <xdr:col>0</xdr:col>
      <xdr:colOff>1026794</xdr:colOff>
      <xdr:row>1</xdr:row>
      <xdr:rowOff>285749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95E8BAEE-7553-4666-9EE7-E951B011B1C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69" y="49529"/>
          <a:ext cx="962025" cy="613410"/>
        </a:xfrm>
        <a:prstGeom prst="rect">
          <a:avLst/>
        </a:prstGeom>
      </xdr:spPr>
    </xdr:pic>
    <xdr:clientData/>
  </xdr:twoCellAnchor>
  <xdr:twoCellAnchor editAs="oneCell">
    <xdr:from>
      <xdr:col>30</xdr:col>
      <xdr:colOff>38100</xdr:colOff>
      <xdr:row>0</xdr:row>
      <xdr:rowOff>9525</xdr:rowOff>
    </xdr:from>
    <xdr:to>
      <xdr:col>33</xdr:col>
      <xdr:colOff>113346</xdr:colOff>
      <xdr:row>1</xdr:row>
      <xdr:rowOff>307589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25CFDC9E-C8E7-4A87-9AEA-F5E3FEFDBB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487775" y="9525"/>
          <a:ext cx="1381125" cy="679064"/>
        </a:xfrm>
        <a:prstGeom prst="rect">
          <a:avLst/>
        </a:prstGeom>
      </xdr:spPr>
    </xdr:pic>
    <xdr:clientData/>
  </xdr:twoCellAnchor>
  <xdr:oneCellAnchor>
    <xdr:from>
      <xdr:col>0</xdr:col>
      <xdr:colOff>1178730</xdr:colOff>
      <xdr:row>0</xdr:row>
      <xdr:rowOff>198120</xdr:rowOff>
    </xdr:from>
    <xdr:ext cx="451950" cy="492910"/>
    <xdr:pic>
      <xdr:nvPicPr>
        <xdr:cNvPr id="5" name="Image 4">
          <a:extLst>
            <a:ext uri="{FF2B5EF4-FFF2-40B4-BE49-F238E27FC236}">
              <a16:creationId xmlns:a16="http://schemas.microsoft.com/office/drawing/2014/main" id="{1CB01CCF-0937-45FA-B5BE-8571AED551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8730" y="198120"/>
          <a:ext cx="451950" cy="492910"/>
        </a:xfrm>
        <a:prstGeom prst="rect">
          <a:avLst/>
        </a:prstGeom>
      </xdr:spPr>
    </xdr:pic>
    <xdr:clientData/>
  </xdr:one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70485</xdr:colOff>
      <xdr:row>0</xdr:row>
      <xdr:rowOff>82894</xdr:rowOff>
    </xdr:from>
    <xdr:to>
      <xdr:col>0</xdr:col>
      <xdr:colOff>1181100</xdr:colOff>
      <xdr:row>1</xdr:row>
      <xdr:rowOff>333375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F94BBB8B-9A90-431F-A054-89D6784AEDE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485" y="82894"/>
          <a:ext cx="1110615" cy="667676"/>
        </a:xfrm>
        <a:prstGeom prst="rect">
          <a:avLst/>
        </a:prstGeom>
      </xdr:spPr>
    </xdr:pic>
    <xdr:clientData/>
  </xdr:twoCellAnchor>
  <xdr:twoCellAnchor editAs="oneCell">
    <xdr:from>
      <xdr:col>30</xdr:col>
      <xdr:colOff>38100</xdr:colOff>
      <xdr:row>0</xdr:row>
      <xdr:rowOff>0</xdr:rowOff>
    </xdr:from>
    <xdr:to>
      <xdr:col>33</xdr:col>
      <xdr:colOff>143828</xdr:colOff>
      <xdr:row>1</xdr:row>
      <xdr:rowOff>294731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C9E80324-16AC-4A49-80A0-C160B59526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61080" y="0"/>
          <a:ext cx="1417320" cy="727166"/>
        </a:xfrm>
        <a:prstGeom prst="rect">
          <a:avLst/>
        </a:prstGeom>
      </xdr:spPr>
    </xdr:pic>
    <xdr:clientData/>
  </xdr:twoCellAnchor>
  <xdr:oneCellAnchor>
    <xdr:from>
      <xdr:col>0</xdr:col>
      <xdr:colOff>1251585</xdr:colOff>
      <xdr:row>0</xdr:row>
      <xdr:rowOff>217170</xdr:rowOff>
    </xdr:from>
    <xdr:ext cx="499110" cy="557679"/>
    <xdr:pic>
      <xdr:nvPicPr>
        <xdr:cNvPr id="5" name="Image 4">
          <a:extLst>
            <a:ext uri="{FF2B5EF4-FFF2-40B4-BE49-F238E27FC236}">
              <a16:creationId xmlns:a16="http://schemas.microsoft.com/office/drawing/2014/main" id="{B17442F7-C970-4386-9436-8127539244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1585" y="217170"/>
          <a:ext cx="499110" cy="557679"/>
        </a:xfrm>
        <a:prstGeom prst="rect">
          <a:avLst/>
        </a:prstGeom>
      </xdr:spPr>
    </xdr:pic>
    <xdr:clientData/>
  </xdr:oneCellAnchor>
  <xdr:twoCellAnchor editAs="oneCell">
    <xdr:from>
      <xdr:col>26</xdr:col>
      <xdr:colOff>0</xdr:colOff>
      <xdr:row>0</xdr:row>
      <xdr:rowOff>0</xdr:rowOff>
    </xdr:from>
    <xdr:to>
      <xdr:col>27</xdr:col>
      <xdr:colOff>3164</xdr:colOff>
      <xdr:row>1</xdr:row>
      <xdr:rowOff>67629</xdr:rowOff>
    </xdr:to>
    <xdr:pic>
      <xdr:nvPicPr>
        <xdr:cNvPr id="3" name="Image 2" descr="CFA SUP NA : apprentissage dans l'enseignement supérieur en ...">
          <a:extLst>
            <a:ext uri="{FF2B5EF4-FFF2-40B4-BE49-F238E27FC236}">
              <a16:creationId xmlns:a16="http://schemas.microsoft.com/office/drawing/2014/main" id="{001022FC-68FA-4D93-A43C-6379BC2DEF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54625" y="0"/>
          <a:ext cx="1074726" cy="4886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1182345</xdr:colOff>
      <xdr:row>0</xdr:row>
      <xdr:rowOff>178611</xdr:rowOff>
    </xdr:from>
    <xdr:to>
      <xdr:col>0</xdr:col>
      <xdr:colOff>1634490</xdr:colOff>
      <xdr:row>1</xdr:row>
      <xdr:rowOff>189947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2345" y="178611"/>
          <a:ext cx="436905" cy="48758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1177290</xdr:colOff>
      <xdr:row>1</xdr:row>
      <xdr:rowOff>301725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00000000-0008-0000-0000-000006000000}"/>
            </a:ext>
            <a:ext uri="{147F2762-F138-4A5C-976F-8EAC2B608ADB}">
              <a16:predDERef xmlns:a16="http://schemas.microsoft.com/office/drawing/2014/main" pre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71575" cy="766545"/>
        </a:xfrm>
        <a:prstGeom prst="rect">
          <a:avLst/>
        </a:prstGeom>
      </xdr:spPr>
    </xdr:pic>
    <xdr:clientData/>
  </xdr:twoCellAnchor>
  <xdr:twoCellAnchor editAs="oneCell">
    <xdr:from>
      <xdr:col>31</xdr:col>
      <xdr:colOff>5322</xdr:colOff>
      <xdr:row>0</xdr:row>
      <xdr:rowOff>100979</xdr:rowOff>
    </xdr:from>
    <xdr:to>
      <xdr:col>33</xdr:col>
      <xdr:colOff>301465</xdr:colOff>
      <xdr:row>1</xdr:row>
      <xdr:rowOff>286289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424" t="-1" r="9934" b="-249"/>
        <a:stretch/>
      </xdr:blipFill>
      <xdr:spPr>
        <a:xfrm>
          <a:off x="20400728" y="100979"/>
          <a:ext cx="1078147" cy="655845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1142999</xdr:colOff>
      <xdr:row>2</xdr:row>
      <xdr:rowOff>17483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EB1CF056-12EF-42ED-8842-78C2120C5C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42999" cy="777578"/>
        </a:xfrm>
        <a:prstGeom prst="rect">
          <a:avLst/>
        </a:prstGeom>
      </xdr:spPr>
    </xdr:pic>
    <xdr:clientData/>
  </xdr:twoCellAnchor>
  <xdr:twoCellAnchor editAs="oneCell">
    <xdr:from>
      <xdr:col>30</xdr:col>
      <xdr:colOff>7233</xdr:colOff>
      <xdr:row>0</xdr:row>
      <xdr:rowOff>0</xdr:rowOff>
    </xdr:from>
    <xdr:to>
      <xdr:col>33</xdr:col>
      <xdr:colOff>21279</xdr:colOff>
      <xdr:row>1</xdr:row>
      <xdr:rowOff>262891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8C95D5E8-0F0E-4B0A-81B9-D363300582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10373" y="0"/>
          <a:ext cx="1497564" cy="725806"/>
        </a:xfrm>
        <a:prstGeom prst="rect">
          <a:avLst/>
        </a:prstGeom>
      </xdr:spPr>
    </xdr:pic>
    <xdr:clientData/>
  </xdr:twoCellAnchor>
  <xdr:oneCellAnchor>
    <xdr:from>
      <xdr:col>0</xdr:col>
      <xdr:colOff>1184910</xdr:colOff>
      <xdr:row>0</xdr:row>
      <xdr:rowOff>198297</xdr:rowOff>
    </xdr:from>
    <xdr:ext cx="493395" cy="489409"/>
    <xdr:pic>
      <xdr:nvPicPr>
        <xdr:cNvPr id="3" name="Image 2">
          <a:extLst>
            <a:ext uri="{FF2B5EF4-FFF2-40B4-BE49-F238E27FC236}">
              <a16:creationId xmlns:a16="http://schemas.microsoft.com/office/drawing/2014/main" id="{8AA3A0BA-CC86-4D75-B21F-FC97BFBBCE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4910" y="198297"/>
          <a:ext cx="493395" cy="489409"/>
        </a:xfrm>
        <a:prstGeom prst="rect">
          <a:avLst/>
        </a:prstGeom>
      </xdr:spPr>
    </xdr:pic>
    <xdr:clientData/>
  </xdr:one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0</xdr:col>
      <xdr:colOff>1236685</xdr:colOff>
      <xdr:row>2</xdr:row>
      <xdr:rowOff>93345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C06EDD23-5780-4F53-B92E-CC32FADA77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"/>
          <a:ext cx="1251925" cy="8686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30</xdr:col>
      <xdr:colOff>135528</xdr:colOff>
      <xdr:row>0</xdr:row>
      <xdr:rowOff>38100</xdr:rowOff>
    </xdr:from>
    <xdr:to>
      <xdr:col>33</xdr:col>
      <xdr:colOff>136684</xdr:colOff>
      <xdr:row>1</xdr:row>
      <xdr:rowOff>436245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2AF56436-A419-419C-BC67-80C1AF32E3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2508" y="38100"/>
          <a:ext cx="1373232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1304925</xdr:colOff>
      <xdr:row>1</xdr:row>
      <xdr:rowOff>0</xdr:rowOff>
    </xdr:from>
    <xdr:ext cx="499110" cy="523389"/>
    <xdr:pic>
      <xdr:nvPicPr>
        <xdr:cNvPr id="5" name="Image 4">
          <a:extLst>
            <a:ext uri="{FF2B5EF4-FFF2-40B4-BE49-F238E27FC236}">
              <a16:creationId xmlns:a16="http://schemas.microsoft.com/office/drawing/2014/main" id="{DFFB17A0-4E16-4B33-860B-64537FE1A8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4925" y="266700"/>
          <a:ext cx="499110" cy="523389"/>
        </a:xfrm>
        <a:prstGeom prst="rect">
          <a:avLst/>
        </a:prstGeom>
      </xdr:spPr>
    </xdr:pic>
    <xdr:clientData/>
  </xdr:oneCellAnchor>
  <xdr:twoCellAnchor editAs="oneCell">
    <xdr:from>
      <xdr:col>26</xdr:col>
      <xdr:colOff>0</xdr:colOff>
      <xdr:row>0</xdr:row>
      <xdr:rowOff>0</xdr:rowOff>
    </xdr:from>
    <xdr:to>
      <xdr:col>26</xdr:col>
      <xdr:colOff>1086156</xdr:colOff>
      <xdr:row>1</xdr:row>
      <xdr:rowOff>211456</xdr:rowOff>
    </xdr:to>
    <xdr:pic>
      <xdr:nvPicPr>
        <xdr:cNvPr id="2" name="Image 1" descr="CFA SUP NA : apprentissage dans l'enseignement supérieur en ...">
          <a:extLst>
            <a:ext uri="{FF2B5EF4-FFF2-40B4-BE49-F238E27FC236}">
              <a16:creationId xmlns:a16="http://schemas.microsoft.com/office/drawing/2014/main" id="{2A903157-CBD2-466F-8495-E05B54BEF3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776156" y="0"/>
          <a:ext cx="1074726" cy="4886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1200150</xdr:colOff>
      <xdr:row>2</xdr:row>
      <xdr:rowOff>56097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DA218887-FA1A-48BE-9A2B-7991C1DAEB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96340" cy="8009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35</xdr:col>
      <xdr:colOff>139065</xdr:colOff>
      <xdr:row>0</xdr:row>
      <xdr:rowOff>0</xdr:rowOff>
    </xdr:from>
    <xdr:to>
      <xdr:col>38</xdr:col>
      <xdr:colOff>170776</xdr:colOff>
      <xdr:row>1</xdr:row>
      <xdr:rowOff>283845</xdr:rowOff>
    </xdr:to>
    <xdr:pic>
      <xdr:nvPicPr>
        <xdr:cNvPr id="5" name="Image 6">
          <a:extLst>
            <a:ext uri="{FF2B5EF4-FFF2-40B4-BE49-F238E27FC236}">
              <a16:creationId xmlns:a16="http://schemas.microsoft.com/office/drawing/2014/main" id="{2E4E3446-C9CC-4AD0-AC95-F3563DC5EE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46340" y="0"/>
          <a:ext cx="1393310" cy="643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1268730</xdr:colOff>
      <xdr:row>0</xdr:row>
      <xdr:rowOff>203835</xdr:rowOff>
    </xdr:from>
    <xdr:ext cx="499110" cy="542439"/>
    <xdr:pic>
      <xdr:nvPicPr>
        <xdr:cNvPr id="2" name="Image 1">
          <a:extLst>
            <a:ext uri="{FF2B5EF4-FFF2-40B4-BE49-F238E27FC236}">
              <a16:creationId xmlns:a16="http://schemas.microsoft.com/office/drawing/2014/main" id="{926F9D33-B1C6-4AAD-A2BC-7824DB0BD6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8730" y="203835"/>
          <a:ext cx="499110" cy="542439"/>
        </a:xfrm>
        <a:prstGeom prst="rect">
          <a:avLst/>
        </a:prstGeom>
      </xdr:spPr>
    </xdr:pic>
    <xdr:clientData/>
  </xdr:one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0</xdr:col>
      <xdr:colOff>1164766</xdr:colOff>
      <xdr:row>1</xdr:row>
      <xdr:rowOff>363855</xdr:rowOff>
    </xdr:to>
    <xdr:pic>
      <xdr:nvPicPr>
        <xdr:cNvPr id="5" name="Image 5">
          <a:extLst>
            <a:ext uri="{FF2B5EF4-FFF2-40B4-BE49-F238E27FC236}">
              <a16:creationId xmlns:a16="http://schemas.microsoft.com/office/drawing/2014/main" id="{CAAC3D1C-E20B-4811-9FF1-55063D16A3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1164765" cy="784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30</xdr:col>
      <xdr:colOff>83820</xdr:colOff>
      <xdr:row>0</xdr:row>
      <xdr:rowOff>132713</xdr:rowOff>
    </xdr:from>
    <xdr:to>
      <xdr:col>33</xdr:col>
      <xdr:colOff>133799</xdr:colOff>
      <xdr:row>1</xdr:row>
      <xdr:rowOff>473352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8F7DE2E5-1601-45F8-88E3-BFF95D55B0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160740" y="132713"/>
          <a:ext cx="1543228" cy="750214"/>
        </a:xfrm>
        <a:prstGeom prst="rect">
          <a:avLst/>
        </a:prstGeom>
      </xdr:spPr>
    </xdr:pic>
    <xdr:clientData/>
  </xdr:twoCellAnchor>
  <xdr:oneCellAnchor>
    <xdr:from>
      <xdr:col>0</xdr:col>
      <xdr:colOff>1257300</xdr:colOff>
      <xdr:row>0</xdr:row>
      <xdr:rowOff>188595</xdr:rowOff>
    </xdr:from>
    <xdr:ext cx="499110" cy="515769"/>
    <xdr:pic>
      <xdr:nvPicPr>
        <xdr:cNvPr id="3" name="Image 2">
          <a:extLst>
            <a:ext uri="{FF2B5EF4-FFF2-40B4-BE49-F238E27FC236}">
              <a16:creationId xmlns:a16="http://schemas.microsoft.com/office/drawing/2014/main" id="{CDF05CA3-2FB3-4CC9-A034-26EDAB686B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7300" y="188595"/>
          <a:ext cx="499110" cy="515769"/>
        </a:xfrm>
        <a:prstGeom prst="rect">
          <a:avLst/>
        </a:prstGeom>
      </xdr:spPr>
    </xdr:pic>
    <xdr:clientData/>
  </xdr:oneCellAnchor>
  <xdr:twoCellAnchor editAs="oneCell">
    <xdr:from>
      <xdr:col>26</xdr:col>
      <xdr:colOff>0</xdr:colOff>
      <xdr:row>0</xdr:row>
      <xdr:rowOff>0</xdr:rowOff>
    </xdr:from>
    <xdr:to>
      <xdr:col>27</xdr:col>
      <xdr:colOff>2688</xdr:colOff>
      <xdr:row>1</xdr:row>
      <xdr:rowOff>95251</xdr:rowOff>
    </xdr:to>
    <xdr:pic>
      <xdr:nvPicPr>
        <xdr:cNvPr id="2" name="Image 1" descr="CFA SUP NA : apprentissage dans l'enseignement supérieur en ...">
          <a:extLst>
            <a:ext uri="{FF2B5EF4-FFF2-40B4-BE49-F238E27FC236}">
              <a16:creationId xmlns:a16="http://schemas.microsoft.com/office/drawing/2014/main" id="{DB300683-B48F-4597-A955-7632A06EBC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02250" y="0"/>
          <a:ext cx="1074726" cy="4886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1124502</xdr:colOff>
      <xdr:row>2</xdr:row>
      <xdr:rowOff>53340</xdr:rowOff>
    </xdr:to>
    <xdr:pic>
      <xdr:nvPicPr>
        <xdr:cNvPr id="5" name="Image 5">
          <a:extLst>
            <a:ext uri="{FF2B5EF4-FFF2-40B4-BE49-F238E27FC236}">
              <a16:creationId xmlns:a16="http://schemas.microsoft.com/office/drawing/2014/main" id="{65F6060B-9BBE-4F1D-81F8-6F8EBCE9C0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28312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30</xdr:col>
      <xdr:colOff>952</xdr:colOff>
      <xdr:row>0</xdr:row>
      <xdr:rowOff>0</xdr:rowOff>
    </xdr:from>
    <xdr:to>
      <xdr:col>32</xdr:col>
      <xdr:colOff>212407</xdr:colOff>
      <xdr:row>1</xdr:row>
      <xdr:rowOff>282429</xdr:rowOff>
    </xdr:to>
    <xdr:pic>
      <xdr:nvPicPr>
        <xdr:cNvPr id="6" name="Image 6">
          <a:extLst>
            <a:ext uri="{FF2B5EF4-FFF2-40B4-BE49-F238E27FC236}">
              <a16:creationId xmlns:a16="http://schemas.microsoft.com/office/drawing/2014/main" id="{3CC69A00-0886-4258-B7B0-64B47A5945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122390" y="0"/>
          <a:ext cx="1190625" cy="6043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1167765</xdr:colOff>
      <xdr:row>0</xdr:row>
      <xdr:rowOff>167211</xdr:rowOff>
    </xdr:from>
    <xdr:ext cx="440055" cy="465249"/>
    <xdr:pic>
      <xdr:nvPicPr>
        <xdr:cNvPr id="3" name="Image 2">
          <a:extLst>
            <a:ext uri="{FF2B5EF4-FFF2-40B4-BE49-F238E27FC236}">
              <a16:creationId xmlns:a16="http://schemas.microsoft.com/office/drawing/2014/main" id="{E0D718FF-B83C-4A79-8035-8C9F6E85BE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7765" y="167211"/>
          <a:ext cx="440055" cy="465249"/>
        </a:xfrm>
        <a:prstGeom prst="rect">
          <a:avLst/>
        </a:prstGeom>
      </xdr:spPr>
    </xdr:pic>
    <xdr:clientData/>
  </xdr:oneCellAnchor>
  <xdr:twoCellAnchor editAs="oneCell">
    <xdr:from>
      <xdr:col>26</xdr:col>
      <xdr:colOff>0</xdr:colOff>
      <xdr:row>0</xdr:row>
      <xdr:rowOff>0</xdr:rowOff>
    </xdr:from>
    <xdr:to>
      <xdr:col>26</xdr:col>
      <xdr:colOff>1063296</xdr:colOff>
      <xdr:row>1</xdr:row>
      <xdr:rowOff>170975</xdr:rowOff>
    </xdr:to>
    <xdr:pic>
      <xdr:nvPicPr>
        <xdr:cNvPr id="2" name="Image 1" descr="CFA SUP NA : apprentissage dans l'enseignement supérieur en ...">
          <a:extLst>
            <a:ext uri="{FF2B5EF4-FFF2-40B4-BE49-F238E27FC236}">
              <a16:creationId xmlns:a16="http://schemas.microsoft.com/office/drawing/2014/main" id="{BA694004-F9C3-4104-9EB9-91F24C194E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38031" y="0"/>
          <a:ext cx="1074726" cy="4886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38652</xdr:colOff>
      <xdr:row>3</xdr:row>
      <xdr:rowOff>158115</xdr:rowOff>
    </xdr:to>
    <xdr:pic>
      <xdr:nvPicPr>
        <xdr:cNvPr id="2" name="Image 5">
          <a:extLst>
            <a:ext uri="{FF2B5EF4-FFF2-40B4-BE49-F238E27FC236}">
              <a16:creationId xmlns:a16="http://schemas.microsoft.com/office/drawing/2014/main" id="{89032B83-52BC-4429-B847-E36EBA7173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24502" cy="7296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30</xdr:col>
      <xdr:colOff>952</xdr:colOff>
      <xdr:row>0</xdr:row>
      <xdr:rowOff>0</xdr:rowOff>
    </xdr:from>
    <xdr:to>
      <xdr:col>30</xdr:col>
      <xdr:colOff>40957</xdr:colOff>
      <xdr:row>3</xdr:row>
      <xdr:rowOff>44304</xdr:rowOff>
    </xdr:to>
    <xdr:pic>
      <xdr:nvPicPr>
        <xdr:cNvPr id="3" name="Image 6">
          <a:extLst>
            <a:ext uri="{FF2B5EF4-FFF2-40B4-BE49-F238E27FC236}">
              <a16:creationId xmlns:a16="http://schemas.microsoft.com/office/drawing/2014/main" id="{FD14F019-4A7D-4C19-B7B0-2E3F22855F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27352" y="0"/>
          <a:ext cx="1183005" cy="6158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1167765</xdr:colOff>
      <xdr:row>0</xdr:row>
      <xdr:rowOff>167211</xdr:rowOff>
    </xdr:from>
    <xdr:ext cx="440055" cy="465249"/>
    <xdr:pic>
      <xdr:nvPicPr>
        <xdr:cNvPr id="4" name="Image 3">
          <a:extLst>
            <a:ext uri="{FF2B5EF4-FFF2-40B4-BE49-F238E27FC236}">
              <a16:creationId xmlns:a16="http://schemas.microsoft.com/office/drawing/2014/main" id="{2276EC12-EC53-485B-83D0-5C8D408D19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7765" y="167211"/>
          <a:ext cx="440055" cy="465249"/>
        </a:xfrm>
        <a:prstGeom prst="rect">
          <a:avLst/>
        </a:prstGeom>
      </xdr:spPr>
    </xdr:pic>
    <xdr:clientData/>
  </xdr:oneCellAnchor>
  <xdr:twoCellAnchor editAs="oneCell">
    <xdr:from>
      <xdr:col>26</xdr:col>
      <xdr:colOff>0</xdr:colOff>
      <xdr:row>0</xdr:row>
      <xdr:rowOff>0</xdr:rowOff>
    </xdr:from>
    <xdr:to>
      <xdr:col>26</xdr:col>
      <xdr:colOff>34596</xdr:colOff>
      <xdr:row>2</xdr:row>
      <xdr:rowOff>123350</xdr:rowOff>
    </xdr:to>
    <xdr:pic>
      <xdr:nvPicPr>
        <xdr:cNvPr id="5" name="Image 4" descr="CFA SUP NA : apprentissage dans l'enseignement supérieur en ...">
          <a:extLst>
            <a:ext uri="{FF2B5EF4-FFF2-40B4-BE49-F238E27FC236}">
              <a16:creationId xmlns:a16="http://schemas.microsoft.com/office/drawing/2014/main" id="{A0D908A0-07E6-45FB-B2A4-188B30DF7A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707100" y="0"/>
          <a:ext cx="1063296" cy="504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80407</xdr:colOff>
      <xdr:row>0</xdr:row>
      <xdr:rowOff>2</xdr:rowOff>
    </xdr:from>
    <xdr:to>
      <xdr:col>0</xdr:col>
      <xdr:colOff>1278255</xdr:colOff>
      <xdr:row>2</xdr:row>
      <xdr:rowOff>109802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8A2E015E-F007-419F-8E82-C5CB1ADC7D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407" y="2"/>
          <a:ext cx="1199753" cy="817984"/>
        </a:xfrm>
        <a:prstGeom prst="rect">
          <a:avLst/>
        </a:prstGeom>
      </xdr:spPr>
    </xdr:pic>
    <xdr:clientData/>
  </xdr:twoCellAnchor>
  <xdr:oneCellAnchor>
    <xdr:from>
      <xdr:col>0</xdr:col>
      <xdr:colOff>1367790</xdr:colOff>
      <xdr:row>0</xdr:row>
      <xdr:rowOff>299085</xdr:rowOff>
    </xdr:from>
    <xdr:ext cx="468630" cy="458619"/>
    <xdr:pic>
      <xdr:nvPicPr>
        <xdr:cNvPr id="5" name="Image 4">
          <a:extLst>
            <a:ext uri="{FF2B5EF4-FFF2-40B4-BE49-F238E27FC236}">
              <a16:creationId xmlns:a16="http://schemas.microsoft.com/office/drawing/2014/main" id="{E4E16001-9B92-46CE-932F-DBC28767B5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7790" y="299085"/>
          <a:ext cx="468630" cy="458619"/>
        </a:xfrm>
        <a:prstGeom prst="rect">
          <a:avLst/>
        </a:prstGeom>
      </xdr:spPr>
    </xdr:pic>
    <xdr:clientData/>
  </xdr:oneCellAnchor>
  <xdr:twoCellAnchor editAs="oneCell">
    <xdr:from>
      <xdr:col>45</xdr:col>
      <xdr:colOff>0</xdr:colOff>
      <xdr:row>0</xdr:row>
      <xdr:rowOff>1</xdr:rowOff>
    </xdr:from>
    <xdr:to>
      <xdr:col>48</xdr:col>
      <xdr:colOff>135431</xdr:colOff>
      <xdr:row>1</xdr:row>
      <xdr:rowOff>291942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DC6AA5DD-44B2-494F-9FDE-F2A3798362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908250" y="1"/>
          <a:ext cx="1389398" cy="678656"/>
        </a:xfrm>
        <a:prstGeom prst="rect">
          <a:avLst/>
        </a:prstGeom>
      </xdr:spPr>
    </xdr:pic>
    <xdr:clientData/>
  </xdr:twoCellAnchor>
  <xdr:twoCellAnchor editAs="oneCell">
    <xdr:from>
      <xdr:col>41</xdr:col>
      <xdr:colOff>0</xdr:colOff>
      <xdr:row>0</xdr:row>
      <xdr:rowOff>0</xdr:rowOff>
    </xdr:from>
    <xdr:to>
      <xdr:col>42</xdr:col>
      <xdr:colOff>3480</xdr:colOff>
      <xdr:row>1</xdr:row>
      <xdr:rowOff>100014</xdr:rowOff>
    </xdr:to>
    <xdr:pic>
      <xdr:nvPicPr>
        <xdr:cNvPr id="4" name="Image 3" descr="CFA SUP NA : apprentissage dans l'enseignement supérieur en ...">
          <a:extLst>
            <a:ext uri="{FF2B5EF4-FFF2-40B4-BE49-F238E27FC236}">
              <a16:creationId xmlns:a16="http://schemas.microsoft.com/office/drawing/2014/main" id="{2261E1D3-57D5-4F83-9124-DCE1D2684A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93813" y="0"/>
          <a:ext cx="1074726" cy="4886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45</xdr:col>
      <xdr:colOff>123827</xdr:colOff>
      <xdr:row>0</xdr:row>
      <xdr:rowOff>0</xdr:rowOff>
    </xdr:from>
    <xdr:to>
      <xdr:col>47</xdr:col>
      <xdr:colOff>441074</xdr:colOff>
      <xdr:row>1</xdr:row>
      <xdr:rowOff>323849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D24F8CB-F22F-4D59-A2F5-897315FACD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450052" y="0"/>
          <a:ext cx="1376427" cy="723899"/>
        </a:xfrm>
        <a:prstGeom prst="rect">
          <a:avLst/>
        </a:prstGeom>
      </xdr:spPr>
    </xdr:pic>
    <xdr:clientData/>
  </xdr:twoCellAnchor>
  <xdr:twoCellAnchor editAs="oneCell">
    <xdr:from>
      <xdr:col>0</xdr:col>
      <xdr:colOff>68101</xdr:colOff>
      <xdr:row>0</xdr:row>
      <xdr:rowOff>0</xdr:rowOff>
    </xdr:from>
    <xdr:to>
      <xdr:col>0</xdr:col>
      <xdr:colOff>1256144</xdr:colOff>
      <xdr:row>2</xdr:row>
      <xdr:rowOff>38100</xdr:rowOff>
    </xdr:to>
    <xdr:pic>
      <xdr:nvPicPr>
        <xdr:cNvPr id="3" name="Image 5">
          <a:extLst>
            <a:ext uri="{FF2B5EF4-FFF2-40B4-BE49-F238E27FC236}">
              <a16:creationId xmlns:a16="http://schemas.microsoft.com/office/drawing/2014/main" id="{7D01EC04-D36F-44BF-A8BB-549E74057D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01" y="0"/>
          <a:ext cx="1188043" cy="815340"/>
        </a:xfrm>
        <a:prstGeom prst="rect">
          <a:avLst/>
        </a:prstGeom>
      </xdr:spPr>
    </xdr:pic>
    <xdr:clientData/>
  </xdr:twoCellAnchor>
  <xdr:oneCellAnchor>
    <xdr:from>
      <xdr:col>0</xdr:col>
      <xdr:colOff>1316355</xdr:colOff>
      <xdr:row>0</xdr:row>
      <xdr:rowOff>222886</xdr:rowOff>
    </xdr:from>
    <xdr:ext cx="499110" cy="502920"/>
    <xdr:pic>
      <xdr:nvPicPr>
        <xdr:cNvPr id="5" name="Image 4">
          <a:extLst>
            <a:ext uri="{FF2B5EF4-FFF2-40B4-BE49-F238E27FC236}">
              <a16:creationId xmlns:a16="http://schemas.microsoft.com/office/drawing/2014/main" id="{A156902C-F3DB-42D7-9BFF-414A6A8685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6355" y="222886"/>
          <a:ext cx="499110" cy="502920"/>
        </a:xfrm>
        <a:prstGeom prst="rect">
          <a:avLst/>
        </a:prstGeom>
      </xdr:spPr>
    </xdr:pic>
    <xdr:clientData/>
  </xdr:one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1200150</xdr:colOff>
      <xdr:row>2</xdr:row>
      <xdr:rowOff>94902</xdr:rowOff>
    </xdr:to>
    <xdr:pic>
      <xdr:nvPicPr>
        <xdr:cNvPr id="3" name="Image 9">
          <a:extLst>
            <a:ext uri="{FF2B5EF4-FFF2-40B4-BE49-F238E27FC236}">
              <a16:creationId xmlns:a16="http://schemas.microsoft.com/office/drawing/2014/main" id="{CA3EB9D9-F712-4251-BC47-B921B96E60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8720" cy="7997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30</xdr:col>
      <xdr:colOff>200026</xdr:colOff>
      <xdr:row>0</xdr:row>
      <xdr:rowOff>24340</xdr:rowOff>
    </xdr:from>
    <xdr:ext cx="1156758" cy="596449"/>
    <xdr:pic>
      <xdr:nvPicPr>
        <xdr:cNvPr id="4" name="Image 3">
          <a:extLst>
            <a:ext uri="{FF2B5EF4-FFF2-40B4-BE49-F238E27FC236}">
              <a16:creationId xmlns:a16="http://schemas.microsoft.com/office/drawing/2014/main" id="{2D3AF722-422F-41B2-862B-A365FFFC27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63851" y="24340"/>
          <a:ext cx="1156758" cy="596449"/>
        </a:xfrm>
        <a:prstGeom prst="rect">
          <a:avLst/>
        </a:prstGeom>
      </xdr:spPr>
    </xdr:pic>
    <xdr:clientData/>
  </xdr:oneCellAnchor>
  <xdr:oneCellAnchor>
    <xdr:from>
      <xdr:col>0</xdr:col>
      <xdr:colOff>1247775</xdr:colOff>
      <xdr:row>0</xdr:row>
      <xdr:rowOff>213361</xdr:rowOff>
    </xdr:from>
    <xdr:ext cx="499110" cy="502920"/>
    <xdr:pic>
      <xdr:nvPicPr>
        <xdr:cNvPr id="5" name="Image 4">
          <a:extLst>
            <a:ext uri="{FF2B5EF4-FFF2-40B4-BE49-F238E27FC236}">
              <a16:creationId xmlns:a16="http://schemas.microsoft.com/office/drawing/2014/main" id="{157683C6-CFE8-496B-9787-D40CA190C2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7775" y="213361"/>
          <a:ext cx="499110" cy="502920"/>
        </a:xfrm>
        <a:prstGeom prst="rect">
          <a:avLst/>
        </a:prstGeom>
      </xdr:spPr>
    </xdr:pic>
    <xdr:clientData/>
  </xdr:oneCellAnchor>
  <xdr:twoCellAnchor editAs="oneCell">
    <xdr:from>
      <xdr:col>26</xdr:col>
      <xdr:colOff>0</xdr:colOff>
      <xdr:row>0</xdr:row>
      <xdr:rowOff>0</xdr:rowOff>
    </xdr:from>
    <xdr:to>
      <xdr:col>26</xdr:col>
      <xdr:colOff>1086156</xdr:colOff>
      <xdr:row>1</xdr:row>
      <xdr:rowOff>131446</xdr:rowOff>
    </xdr:to>
    <xdr:pic>
      <xdr:nvPicPr>
        <xdr:cNvPr id="2" name="Image 1" descr="CFA SUP NA : apprentissage dans l'enseignement supérieur en ...">
          <a:extLst>
            <a:ext uri="{FF2B5EF4-FFF2-40B4-BE49-F238E27FC236}">
              <a16:creationId xmlns:a16="http://schemas.microsoft.com/office/drawing/2014/main" id="{11FD0CA0-5B36-4B6C-9589-DDEFBE29E7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38094" y="0"/>
          <a:ext cx="1074726" cy="4886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1202055</xdr:colOff>
      <xdr:row>1</xdr:row>
      <xdr:rowOff>303870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59497DC9-5BB1-47B0-A23C-A0A97681FB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96340" cy="799170"/>
        </a:xfrm>
        <a:prstGeom prst="rect">
          <a:avLst/>
        </a:prstGeom>
      </xdr:spPr>
    </xdr:pic>
    <xdr:clientData/>
  </xdr:twoCellAnchor>
  <xdr:twoCellAnchor editAs="oneCell">
    <xdr:from>
      <xdr:col>30</xdr:col>
      <xdr:colOff>190500</xdr:colOff>
      <xdr:row>0</xdr:row>
      <xdr:rowOff>72985</xdr:rowOff>
    </xdr:from>
    <xdr:to>
      <xdr:col>33</xdr:col>
      <xdr:colOff>402907</xdr:colOff>
      <xdr:row>1</xdr:row>
      <xdr:rowOff>339934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2A7BB7CA-5B8D-4772-81FD-AB86597E2C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735675" y="72985"/>
          <a:ext cx="1562100" cy="752724"/>
        </a:xfrm>
        <a:prstGeom prst="rect">
          <a:avLst/>
        </a:prstGeom>
      </xdr:spPr>
    </xdr:pic>
    <xdr:clientData/>
  </xdr:twoCellAnchor>
  <xdr:oneCellAnchor>
    <xdr:from>
      <xdr:col>0</xdr:col>
      <xdr:colOff>1291590</xdr:colOff>
      <xdr:row>0</xdr:row>
      <xdr:rowOff>217170</xdr:rowOff>
    </xdr:from>
    <xdr:ext cx="476250" cy="489099"/>
    <xdr:pic>
      <xdr:nvPicPr>
        <xdr:cNvPr id="5" name="Image 4">
          <a:extLst>
            <a:ext uri="{FF2B5EF4-FFF2-40B4-BE49-F238E27FC236}">
              <a16:creationId xmlns:a16="http://schemas.microsoft.com/office/drawing/2014/main" id="{7A2FFFE4-35B1-479F-B4E6-7BF37891C4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1590" y="217170"/>
          <a:ext cx="476250" cy="489099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1507280</xdr:colOff>
      <xdr:row>1</xdr:row>
      <xdr:rowOff>147108</xdr:rowOff>
    </xdr:from>
    <xdr:to>
      <xdr:col>0</xdr:col>
      <xdr:colOff>1969632</xdr:colOff>
      <xdr:row>2</xdr:row>
      <xdr:rowOff>254318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59B44BBB-501E-4FA8-9C87-7881F58C1A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7280" y="604308"/>
          <a:ext cx="464257" cy="510117"/>
        </a:xfrm>
        <a:prstGeom prst="rect">
          <a:avLst/>
        </a:prstGeom>
      </xdr:spPr>
    </xdr:pic>
    <xdr:clientData/>
  </xdr:twoCellAnchor>
  <xdr:twoCellAnchor editAs="oneCell">
    <xdr:from>
      <xdr:col>0</xdr:col>
      <xdr:colOff>7620</xdr:colOff>
      <xdr:row>0</xdr:row>
      <xdr:rowOff>428625</xdr:rowOff>
    </xdr:from>
    <xdr:to>
      <xdr:col>0</xdr:col>
      <xdr:colOff>1088488</xdr:colOff>
      <xdr:row>2</xdr:row>
      <xdr:rowOff>326232</xdr:rowOff>
    </xdr:to>
    <xdr:pic>
      <xdr:nvPicPr>
        <xdr:cNvPr id="6" name="Image 2">
          <a:extLst>
            <a:ext uri="{FF2B5EF4-FFF2-40B4-BE49-F238E27FC236}">
              <a16:creationId xmlns:a16="http://schemas.microsoft.com/office/drawing/2014/main" id="{01D2D5A0-3B8A-41D2-85CB-47E5EAD37AC2}"/>
            </a:ext>
            <a:ext uri="{147F2762-F138-4A5C-976F-8EAC2B608ADB}">
              <a16:predDERef xmlns:a16="http://schemas.microsoft.com/office/drawing/2014/main" pred="{59B44BBB-501E-4FA8-9C87-7881F58C1A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" y="428625"/>
          <a:ext cx="1092298" cy="750570"/>
        </a:xfrm>
        <a:prstGeom prst="rect">
          <a:avLst/>
        </a:prstGeom>
      </xdr:spPr>
    </xdr:pic>
    <xdr:clientData/>
  </xdr:twoCellAnchor>
  <xdr:twoCellAnchor editAs="oneCell">
    <xdr:from>
      <xdr:col>31</xdr:col>
      <xdr:colOff>49742</xdr:colOff>
      <xdr:row>0</xdr:row>
      <xdr:rowOff>63500</xdr:rowOff>
    </xdr:from>
    <xdr:to>
      <xdr:col>34</xdr:col>
      <xdr:colOff>253840</xdr:colOff>
      <xdr:row>1</xdr:row>
      <xdr:rowOff>366333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D3B9F0D7-45DE-490F-9BBC-B32183D5D4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885555" y="63500"/>
          <a:ext cx="1283757" cy="652877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</xdr:rowOff>
    </xdr:from>
    <xdr:to>
      <xdr:col>0</xdr:col>
      <xdr:colOff>952500</xdr:colOff>
      <xdr:row>1</xdr:row>
      <xdr:rowOff>229678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A384A663-F1C4-48E2-8FF6-ADDDEBA6ED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1"/>
          <a:ext cx="952499" cy="729740"/>
        </a:xfrm>
        <a:prstGeom prst="rect">
          <a:avLst/>
        </a:prstGeom>
      </xdr:spPr>
    </xdr:pic>
    <xdr:clientData/>
  </xdr:twoCellAnchor>
  <xdr:twoCellAnchor editAs="oneCell">
    <xdr:from>
      <xdr:col>70</xdr:col>
      <xdr:colOff>209550</xdr:colOff>
      <xdr:row>0</xdr:row>
      <xdr:rowOff>72986</xdr:rowOff>
    </xdr:from>
    <xdr:to>
      <xdr:col>73</xdr:col>
      <xdr:colOff>210026</xdr:colOff>
      <xdr:row>1</xdr:row>
      <xdr:rowOff>243840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731BFBB-9B93-4B58-9AC4-38886DE5BC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116675" y="72986"/>
          <a:ext cx="1238250" cy="660439"/>
        </a:xfrm>
        <a:prstGeom prst="rect">
          <a:avLst/>
        </a:prstGeom>
      </xdr:spPr>
    </xdr:pic>
    <xdr:clientData/>
  </xdr:twoCellAnchor>
  <xdr:oneCellAnchor>
    <xdr:from>
      <xdr:col>0</xdr:col>
      <xdr:colOff>1291590</xdr:colOff>
      <xdr:row>0</xdr:row>
      <xdr:rowOff>217170</xdr:rowOff>
    </xdr:from>
    <xdr:ext cx="476250" cy="489099"/>
    <xdr:pic>
      <xdr:nvPicPr>
        <xdr:cNvPr id="4" name="Image 3">
          <a:extLst>
            <a:ext uri="{FF2B5EF4-FFF2-40B4-BE49-F238E27FC236}">
              <a16:creationId xmlns:a16="http://schemas.microsoft.com/office/drawing/2014/main" id="{5806A8AD-DA83-46AD-B6E8-A0CF312BB1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1590" y="217170"/>
          <a:ext cx="476250" cy="489099"/>
        </a:xfrm>
        <a:prstGeom prst="rect">
          <a:avLst/>
        </a:prstGeom>
      </xdr:spPr>
    </xdr:pic>
    <xdr:clientData/>
  </xdr:one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28574</xdr:colOff>
      <xdr:row>0</xdr:row>
      <xdr:rowOff>1</xdr:rowOff>
    </xdr:from>
    <xdr:to>
      <xdr:col>0</xdr:col>
      <xdr:colOff>895263</xdr:colOff>
      <xdr:row>1</xdr:row>
      <xdr:rowOff>324802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6386E038-F670-4080-9B1F-4CF7169C7D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4" y="1"/>
          <a:ext cx="866689" cy="666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34</xdr:col>
      <xdr:colOff>276224</xdr:colOff>
      <xdr:row>0</xdr:row>
      <xdr:rowOff>1</xdr:rowOff>
    </xdr:from>
    <xdr:to>
      <xdr:col>36</xdr:col>
      <xdr:colOff>245742</xdr:colOff>
      <xdr:row>1</xdr:row>
      <xdr:rowOff>418032</xdr:rowOff>
    </xdr:to>
    <xdr:pic>
      <xdr:nvPicPr>
        <xdr:cNvPr id="3" name="Image 6">
          <a:extLst>
            <a:ext uri="{FF2B5EF4-FFF2-40B4-BE49-F238E27FC236}">
              <a16:creationId xmlns:a16="http://schemas.microsoft.com/office/drawing/2014/main" id="{18724C29-7D39-4120-BC1F-B83F31B11D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08024" y="1"/>
          <a:ext cx="849629" cy="7704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1304925</xdr:colOff>
      <xdr:row>0</xdr:row>
      <xdr:rowOff>186690</xdr:rowOff>
    </xdr:from>
    <xdr:ext cx="499110" cy="519579"/>
    <xdr:pic>
      <xdr:nvPicPr>
        <xdr:cNvPr id="4" name="Image 3">
          <a:extLst>
            <a:ext uri="{FF2B5EF4-FFF2-40B4-BE49-F238E27FC236}">
              <a16:creationId xmlns:a16="http://schemas.microsoft.com/office/drawing/2014/main" id="{1C00347D-3F80-40B9-B39A-9835AD7EBA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4925" y="186690"/>
          <a:ext cx="499110" cy="519579"/>
        </a:xfrm>
        <a:prstGeom prst="rect">
          <a:avLst/>
        </a:prstGeom>
      </xdr:spPr>
    </xdr:pic>
    <xdr:clientData/>
  </xdr:one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66675</xdr:rowOff>
    </xdr:from>
    <xdr:to>
      <xdr:col>0</xdr:col>
      <xdr:colOff>1009650</xdr:colOff>
      <xdr:row>1</xdr:row>
      <xdr:rowOff>323850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E051231E-D101-411E-99A6-753F36F735C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66675"/>
          <a:ext cx="962025" cy="613410"/>
        </a:xfrm>
        <a:prstGeom prst="rect">
          <a:avLst/>
        </a:prstGeom>
      </xdr:spPr>
    </xdr:pic>
    <xdr:clientData/>
  </xdr:twoCellAnchor>
  <xdr:oneCellAnchor>
    <xdr:from>
      <xdr:col>0</xdr:col>
      <xdr:colOff>1143000</xdr:colOff>
      <xdr:row>0</xdr:row>
      <xdr:rowOff>190500</xdr:rowOff>
    </xdr:from>
    <xdr:ext cx="451950" cy="492910"/>
    <xdr:pic>
      <xdr:nvPicPr>
        <xdr:cNvPr id="5" name="Image 4">
          <a:extLst>
            <a:ext uri="{FF2B5EF4-FFF2-40B4-BE49-F238E27FC236}">
              <a16:creationId xmlns:a16="http://schemas.microsoft.com/office/drawing/2014/main" id="{03A1AEBC-79BD-4879-966A-F001843EDF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0" y="190500"/>
          <a:ext cx="451950" cy="492910"/>
        </a:xfrm>
        <a:prstGeom prst="rect">
          <a:avLst/>
        </a:prstGeom>
      </xdr:spPr>
    </xdr:pic>
    <xdr:clientData/>
  </xdr:oneCellAnchor>
  <xdr:twoCellAnchor editAs="oneCell">
    <xdr:from>
      <xdr:col>30</xdr:col>
      <xdr:colOff>0</xdr:colOff>
      <xdr:row>0</xdr:row>
      <xdr:rowOff>0</xdr:rowOff>
    </xdr:from>
    <xdr:to>
      <xdr:col>32</xdr:col>
      <xdr:colOff>438150</xdr:colOff>
      <xdr:row>1</xdr:row>
      <xdr:rowOff>307589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D0D69AA6-BF0E-460C-8D6F-CF78A8411F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354800" y="0"/>
          <a:ext cx="1375410" cy="67906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1046234</xdr:colOff>
      <xdr:row>1</xdr:row>
      <xdr:rowOff>320040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63F46F6B-65E7-42C4-9AFD-C948AE32B4A4}"/>
            </a:ext>
            <a:ext uri="{147F2762-F138-4A5C-976F-8EAC2B608ADB}">
              <a16:predDERef xmlns:a16="http://schemas.microsoft.com/office/drawing/2014/main" pre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50044" cy="687705"/>
        </a:xfrm>
        <a:prstGeom prst="rect">
          <a:avLst/>
        </a:prstGeom>
      </xdr:spPr>
    </xdr:pic>
    <xdr:clientData/>
  </xdr:twoCellAnchor>
  <xdr:twoCellAnchor editAs="oneCell">
    <xdr:from>
      <xdr:col>30</xdr:col>
      <xdr:colOff>38100</xdr:colOff>
      <xdr:row>0</xdr:row>
      <xdr:rowOff>123825</xdr:rowOff>
    </xdr:from>
    <xdr:to>
      <xdr:col>33</xdr:col>
      <xdr:colOff>212090</xdr:colOff>
      <xdr:row>1</xdr:row>
      <xdr:rowOff>401955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5FB1785D-1C1A-413F-AC11-263C364892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73675" y="123825"/>
          <a:ext cx="1343185" cy="657225"/>
        </a:xfrm>
        <a:prstGeom prst="rect">
          <a:avLst/>
        </a:prstGeom>
      </xdr:spPr>
    </xdr:pic>
    <xdr:clientData/>
  </xdr:twoCellAnchor>
  <xdr:twoCellAnchor editAs="oneCell">
    <xdr:from>
      <xdr:col>0</xdr:col>
      <xdr:colOff>1219199</xdr:colOff>
      <xdr:row>0</xdr:row>
      <xdr:rowOff>110488</xdr:rowOff>
    </xdr:from>
    <xdr:to>
      <xdr:col>0</xdr:col>
      <xdr:colOff>1655982</xdr:colOff>
      <xdr:row>1</xdr:row>
      <xdr:rowOff>226694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960785A6-9FCA-4E05-967D-8492DCCB2B6A}"/>
            </a:ext>
            <a:ext uri="{147F2762-F138-4A5C-976F-8EAC2B608ADB}">
              <a16:predDERef xmlns:a16="http://schemas.microsoft.com/office/drawing/2014/main" pred="{5FB1785D-1C1A-413F-AC11-263C364892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9199" y="110488"/>
          <a:ext cx="440593" cy="48768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35719</xdr:rowOff>
    </xdr:from>
    <xdr:to>
      <xdr:col>0</xdr:col>
      <xdr:colOff>1165392</xdr:colOff>
      <xdr:row>1</xdr:row>
      <xdr:rowOff>378619</xdr:rowOff>
    </xdr:to>
    <xdr:pic>
      <xdr:nvPicPr>
        <xdr:cNvPr id="3" name="Image 1">
          <a:extLst>
            <a:ext uri="{FF2B5EF4-FFF2-40B4-BE49-F238E27FC236}">
              <a16:creationId xmlns:a16="http://schemas.microsoft.com/office/drawing/2014/main" id="{9FF74147-8D73-4EBE-B8D8-3D96F231B36C}"/>
            </a:ext>
            <a:ext uri="{147F2762-F138-4A5C-976F-8EAC2B608ADB}">
              <a16:predDERef xmlns:a16="http://schemas.microsoft.com/office/drawing/2014/main" pre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5719"/>
          <a:ext cx="1174917" cy="759619"/>
        </a:xfrm>
        <a:prstGeom prst="rect">
          <a:avLst/>
        </a:prstGeom>
      </xdr:spPr>
    </xdr:pic>
    <xdr:clientData/>
  </xdr:twoCellAnchor>
  <xdr:oneCellAnchor>
    <xdr:from>
      <xdr:col>30</xdr:col>
      <xdr:colOff>30479</xdr:colOff>
      <xdr:row>0</xdr:row>
      <xdr:rowOff>30480</xdr:rowOff>
    </xdr:from>
    <xdr:ext cx="1537335" cy="772320"/>
    <xdr:pic>
      <xdr:nvPicPr>
        <xdr:cNvPr id="4" name="Image 3">
          <a:extLst>
            <a:ext uri="{FF2B5EF4-FFF2-40B4-BE49-F238E27FC236}">
              <a16:creationId xmlns:a16="http://schemas.microsoft.com/office/drawing/2014/main" id="{744CAB79-47B2-4D48-8F0F-8A66810AD2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37319" y="30480"/>
          <a:ext cx="1537335" cy="772320"/>
        </a:xfrm>
        <a:prstGeom prst="rect">
          <a:avLst/>
        </a:prstGeom>
      </xdr:spPr>
    </xdr:pic>
    <xdr:clientData/>
  </xdr:oneCellAnchor>
  <xdr:twoCellAnchor editAs="oneCell">
    <xdr:from>
      <xdr:col>0</xdr:col>
      <xdr:colOff>1207658</xdr:colOff>
      <xdr:row>0</xdr:row>
      <xdr:rowOff>171002</xdr:rowOff>
    </xdr:from>
    <xdr:to>
      <xdr:col>0</xdr:col>
      <xdr:colOff>1655445</xdr:colOff>
      <xdr:row>1</xdr:row>
      <xdr:rowOff>249968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0E6134E2-EBF0-466F-84EF-C350298B6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7658" y="171002"/>
          <a:ext cx="447787" cy="49616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30</xdr:col>
      <xdr:colOff>1</xdr:colOff>
      <xdr:row>0</xdr:row>
      <xdr:rowOff>0</xdr:rowOff>
    </xdr:from>
    <xdr:to>
      <xdr:col>32</xdr:col>
      <xdr:colOff>342900</xdr:colOff>
      <xdr:row>1</xdr:row>
      <xdr:rowOff>111498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10928B08-F078-4F52-BDDE-29ABE53526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478376" y="0"/>
          <a:ext cx="1295400" cy="609600"/>
        </a:xfrm>
        <a:prstGeom prst="rect">
          <a:avLst/>
        </a:prstGeom>
      </xdr:spPr>
    </xdr:pic>
    <xdr:clientData/>
  </xdr:twoCellAnchor>
  <xdr:twoCellAnchor editAs="oneCell">
    <xdr:from>
      <xdr:col>0</xdr:col>
      <xdr:colOff>20909</xdr:colOff>
      <xdr:row>0</xdr:row>
      <xdr:rowOff>12702</xdr:rowOff>
    </xdr:from>
    <xdr:to>
      <xdr:col>0</xdr:col>
      <xdr:colOff>1056869</xdr:colOff>
      <xdr:row>1</xdr:row>
      <xdr:rowOff>215770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DD953B1D-EF36-4A39-BF2F-4E7A9F070E34}"/>
            </a:ext>
            <a:ext uri="{147F2762-F138-4A5C-976F-8EAC2B608ADB}">
              <a16:predDERef xmlns:a16="http://schemas.microsoft.com/office/drawing/2014/main" pred="{10928B08-F078-4F52-BDDE-29ABE53526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09" y="12702"/>
          <a:ext cx="1022625" cy="699768"/>
        </a:xfrm>
        <a:prstGeom prst="rect">
          <a:avLst/>
        </a:prstGeom>
      </xdr:spPr>
    </xdr:pic>
    <xdr:clientData/>
  </xdr:twoCellAnchor>
  <xdr:twoCellAnchor editAs="oneCell">
    <xdr:from>
      <xdr:col>0</xdr:col>
      <xdr:colOff>1086594</xdr:colOff>
      <xdr:row>0</xdr:row>
      <xdr:rowOff>147614</xdr:rowOff>
    </xdr:from>
    <xdr:to>
      <xdr:col>0</xdr:col>
      <xdr:colOff>1551422</xdr:colOff>
      <xdr:row>1</xdr:row>
      <xdr:rowOff>111498</xdr:rowOff>
    </xdr:to>
    <xdr:pic>
      <xdr:nvPicPr>
        <xdr:cNvPr id="4" name="Image 7">
          <a:extLst>
            <a:ext uri="{FF2B5EF4-FFF2-40B4-BE49-F238E27FC236}">
              <a16:creationId xmlns:a16="http://schemas.microsoft.com/office/drawing/2014/main" id="{1EF71ECA-104B-42E9-B431-751C4CD2F204}"/>
            </a:ext>
            <a:ext uri="{147F2762-F138-4A5C-976F-8EAC2B608ADB}">
              <a16:predDERef xmlns:a16="http://schemas.microsoft.com/office/drawing/2014/main" pred="{DD953B1D-EF36-4A39-BF2F-4E7A9F070E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86594" y="147614"/>
          <a:ext cx="457208" cy="463891"/>
        </a:xfrm>
        <a:prstGeom prst="rect">
          <a:avLst/>
        </a:prstGeom>
      </xdr:spPr>
    </xdr:pic>
    <xdr:clientData/>
  </xdr:twoCellAnchor>
  <xdr:twoCellAnchor editAs="oneCell">
    <xdr:from>
      <xdr:col>30</xdr:col>
      <xdr:colOff>1</xdr:colOff>
      <xdr:row>0</xdr:row>
      <xdr:rowOff>0</xdr:rowOff>
    </xdr:from>
    <xdr:to>
      <xdr:col>32</xdr:col>
      <xdr:colOff>342900</xdr:colOff>
      <xdr:row>1</xdr:row>
      <xdr:rowOff>111498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26F7479D-70C6-40BA-9573-7F8E22581F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745576" y="0"/>
          <a:ext cx="1295399" cy="601980"/>
        </a:xfrm>
        <a:prstGeom prst="rect">
          <a:avLst/>
        </a:prstGeom>
      </xdr:spPr>
    </xdr:pic>
    <xdr:clientData/>
  </xdr:twoCellAnchor>
  <xdr:twoCellAnchor editAs="oneCell">
    <xdr:from>
      <xdr:col>0</xdr:col>
      <xdr:colOff>20909</xdr:colOff>
      <xdr:row>0</xdr:row>
      <xdr:rowOff>12702</xdr:rowOff>
    </xdr:from>
    <xdr:to>
      <xdr:col>0</xdr:col>
      <xdr:colOff>1056869</xdr:colOff>
      <xdr:row>1</xdr:row>
      <xdr:rowOff>215770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7244FD8A-A080-4CB2-811A-06E2FB826A90}"/>
            </a:ext>
            <a:ext uri="{147F2762-F138-4A5C-976F-8EAC2B608ADB}">
              <a16:predDERef xmlns:a16="http://schemas.microsoft.com/office/drawing/2014/main" pred="{10928B08-F078-4F52-BDDE-29ABE53526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09" y="12702"/>
          <a:ext cx="1026435" cy="704531"/>
        </a:xfrm>
        <a:prstGeom prst="rect">
          <a:avLst/>
        </a:prstGeom>
      </xdr:spPr>
    </xdr:pic>
    <xdr:clientData/>
  </xdr:twoCellAnchor>
  <xdr:twoCellAnchor editAs="oneCell">
    <xdr:from>
      <xdr:col>0</xdr:col>
      <xdr:colOff>1086594</xdr:colOff>
      <xdr:row>0</xdr:row>
      <xdr:rowOff>147614</xdr:rowOff>
    </xdr:from>
    <xdr:to>
      <xdr:col>0</xdr:col>
      <xdr:colOff>1551422</xdr:colOff>
      <xdr:row>1</xdr:row>
      <xdr:rowOff>111498</xdr:rowOff>
    </xdr:to>
    <xdr:pic>
      <xdr:nvPicPr>
        <xdr:cNvPr id="7" name="Image 7">
          <a:extLst>
            <a:ext uri="{FF2B5EF4-FFF2-40B4-BE49-F238E27FC236}">
              <a16:creationId xmlns:a16="http://schemas.microsoft.com/office/drawing/2014/main" id="{6B861298-32E4-4FAB-AE1D-CEE69171E5C4}"/>
            </a:ext>
            <a:ext uri="{147F2762-F138-4A5C-976F-8EAC2B608ADB}">
              <a16:predDERef xmlns:a16="http://schemas.microsoft.com/office/drawing/2014/main" pred="{DD953B1D-EF36-4A39-BF2F-4E7A9F070E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86594" y="147614"/>
          <a:ext cx="453398" cy="45436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30</xdr:col>
      <xdr:colOff>38100</xdr:colOff>
      <xdr:row>0</xdr:row>
      <xdr:rowOff>0</xdr:rowOff>
    </xdr:from>
    <xdr:to>
      <xdr:col>33</xdr:col>
      <xdr:colOff>190765</xdr:colOff>
      <xdr:row>1</xdr:row>
      <xdr:rowOff>300990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F7647066-44E1-4D75-AAC9-0EFA238598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43060" y="0"/>
          <a:ext cx="1288997" cy="661035"/>
        </a:xfrm>
        <a:prstGeom prst="rect">
          <a:avLst/>
        </a:prstGeom>
      </xdr:spPr>
    </xdr:pic>
    <xdr:clientData/>
  </xdr:twoCellAnchor>
  <xdr:twoCellAnchor editAs="oneCell">
    <xdr:from>
      <xdr:col>0</xdr:col>
      <xdr:colOff>25718</xdr:colOff>
      <xdr:row>0</xdr:row>
      <xdr:rowOff>66198</xdr:rowOff>
    </xdr:from>
    <xdr:to>
      <xdr:col>0</xdr:col>
      <xdr:colOff>1109275</xdr:colOff>
      <xdr:row>2</xdr:row>
      <xdr:rowOff>70008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F7707C6F-C1C4-4D79-A984-8704065F1B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18" y="66198"/>
          <a:ext cx="1083557" cy="718185"/>
        </a:xfrm>
        <a:prstGeom prst="rect">
          <a:avLst/>
        </a:prstGeom>
      </xdr:spPr>
    </xdr:pic>
    <xdr:clientData/>
  </xdr:twoCellAnchor>
  <xdr:twoCellAnchor editAs="oneCell">
    <xdr:from>
      <xdr:col>0</xdr:col>
      <xdr:colOff>1177290</xdr:colOff>
      <xdr:row>0</xdr:row>
      <xdr:rowOff>206001</xdr:rowOff>
    </xdr:from>
    <xdr:to>
      <xdr:col>0</xdr:col>
      <xdr:colOff>1673542</xdr:colOff>
      <xdr:row>1</xdr:row>
      <xdr:rowOff>346294</xdr:rowOff>
    </xdr:to>
    <xdr:pic>
      <xdr:nvPicPr>
        <xdr:cNvPr id="4" name="Image 7">
          <a:extLst>
            <a:ext uri="{FF2B5EF4-FFF2-40B4-BE49-F238E27FC236}">
              <a16:creationId xmlns:a16="http://schemas.microsoft.com/office/drawing/2014/main" id="{70F7EF13-6B1C-4A9E-B294-079B7B267A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77290" y="206001"/>
          <a:ext cx="497205" cy="515578"/>
        </a:xfrm>
        <a:prstGeom prst="rect">
          <a:avLst/>
        </a:prstGeom>
      </xdr:spPr>
    </xdr:pic>
    <xdr:clientData/>
  </xdr:twoCellAnchor>
  <xdr:twoCellAnchor editAs="oneCell">
    <xdr:from>
      <xdr:col>26</xdr:col>
      <xdr:colOff>95251</xdr:colOff>
      <xdr:row>0</xdr:row>
      <xdr:rowOff>90963</xdr:rowOff>
    </xdr:from>
    <xdr:to>
      <xdr:col>27</xdr:col>
      <xdr:colOff>98415</xdr:colOff>
      <xdr:row>1</xdr:row>
      <xdr:rowOff>226219</xdr:rowOff>
    </xdr:to>
    <xdr:pic>
      <xdr:nvPicPr>
        <xdr:cNvPr id="6" name="Image 5" descr="CFA SUP NA : apprentissage dans l'enseignement supérieur en ...">
          <a:extLst>
            <a:ext uri="{FF2B5EF4-FFF2-40B4-BE49-F238E27FC236}">
              <a16:creationId xmlns:a16="http://schemas.microsoft.com/office/drawing/2014/main" id="{063B1010-7376-4921-2FB2-77E42D7092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78689" y="90963"/>
          <a:ext cx="1074726" cy="4924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1322071</xdr:colOff>
      <xdr:row>0</xdr:row>
      <xdr:rowOff>179070</xdr:rowOff>
    </xdr:from>
    <xdr:to>
      <xdr:col>0</xdr:col>
      <xdr:colOff>1845795</xdr:colOff>
      <xdr:row>2</xdr:row>
      <xdr:rowOff>59055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A3DE662C-594A-478A-883E-4D1F9A1B75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2071" y="179070"/>
          <a:ext cx="529439" cy="541020"/>
        </a:xfrm>
        <a:prstGeom prst="rect">
          <a:avLst/>
        </a:prstGeom>
      </xdr:spPr>
    </xdr:pic>
    <xdr:clientData/>
  </xdr:twoCellAnchor>
  <xdr:twoCellAnchor editAs="oneCell">
    <xdr:from>
      <xdr:col>0</xdr:col>
      <xdr:colOff>43814</xdr:colOff>
      <xdr:row>0</xdr:row>
      <xdr:rowOff>26671</xdr:rowOff>
    </xdr:from>
    <xdr:to>
      <xdr:col>0</xdr:col>
      <xdr:colOff>1203123</xdr:colOff>
      <xdr:row>2</xdr:row>
      <xdr:rowOff>171450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EAC869AC-491C-4907-AA78-A5898342A9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814" y="26671"/>
          <a:ext cx="1165024" cy="788669"/>
        </a:xfrm>
        <a:prstGeom prst="rect">
          <a:avLst/>
        </a:prstGeom>
      </xdr:spPr>
    </xdr:pic>
    <xdr:clientData/>
  </xdr:twoCellAnchor>
  <xdr:twoCellAnchor editAs="oneCell">
    <xdr:from>
      <xdr:col>30</xdr:col>
      <xdr:colOff>152401</xdr:colOff>
      <xdr:row>0</xdr:row>
      <xdr:rowOff>57150</xdr:rowOff>
    </xdr:from>
    <xdr:to>
      <xdr:col>34</xdr:col>
      <xdr:colOff>19819</xdr:colOff>
      <xdr:row>2</xdr:row>
      <xdr:rowOff>97155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CB9DA254-5FBF-46C0-9D31-1E73FA054D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40076" y="57150"/>
          <a:ext cx="1413802" cy="68580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47624</xdr:colOff>
      <xdr:row>0</xdr:row>
      <xdr:rowOff>0</xdr:rowOff>
    </xdr:from>
    <xdr:to>
      <xdr:col>0</xdr:col>
      <xdr:colOff>1101090</xdr:colOff>
      <xdr:row>2</xdr:row>
      <xdr:rowOff>169160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A3377F45-AA04-4457-8806-9AC81D054B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4" y="0"/>
          <a:ext cx="1053466" cy="721610"/>
        </a:xfrm>
        <a:prstGeom prst="rect">
          <a:avLst/>
        </a:prstGeom>
      </xdr:spPr>
    </xdr:pic>
    <xdr:clientData/>
  </xdr:twoCellAnchor>
  <xdr:twoCellAnchor editAs="oneCell">
    <xdr:from>
      <xdr:col>0</xdr:col>
      <xdr:colOff>1152525</xdr:colOff>
      <xdr:row>0</xdr:row>
      <xdr:rowOff>142875</xdr:rowOff>
    </xdr:from>
    <xdr:to>
      <xdr:col>0</xdr:col>
      <xdr:colOff>1672590</xdr:colOff>
      <xdr:row>2</xdr:row>
      <xdr:rowOff>98586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F6AA3BDF-462F-4F90-8E58-3EF2907673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52525" y="142875"/>
          <a:ext cx="516255" cy="508161"/>
        </a:xfrm>
        <a:prstGeom prst="rect">
          <a:avLst/>
        </a:prstGeom>
      </xdr:spPr>
    </xdr:pic>
    <xdr:clientData/>
  </xdr:twoCellAnchor>
  <xdr:twoCellAnchor editAs="oneCell">
    <xdr:from>
      <xdr:col>30</xdr:col>
      <xdr:colOff>152400</xdr:colOff>
      <xdr:row>0</xdr:row>
      <xdr:rowOff>1</xdr:rowOff>
    </xdr:from>
    <xdr:to>
      <xdr:col>33</xdr:col>
      <xdr:colOff>130970</xdr:colOff>
      <xdr:row>1</xdr:row>
      <xdr:rowOff>213287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320C6127-A614-4918-9C08-9718141BAB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226213" y="1"/>
          <a:ext cx="1050131" cy="479034"/>
        </a:xfrm>
        <a:prstGeom prst="rect">
          <a:avLst/>
        </a:prstGeom>
      </xdr:spPr>
    </xdr:pic>
    <xdr:clientData/>
  </xdr:twoCellAnchor>
  <xdr:twoCellAnchor editAs="oneCell">
    <xdr:from>
      <xdr:col>26</xdr:col>
      <xdr:colOff>0</xdr:colOff>
      <xdr:row>0</xdr:row>
      <xdr:rowOff>0</xdr:rowOff>
    </xdr:from>
    <xdr:to>
      <xdr:col>27</xdr:col>
      <xdr:colOff>1576</xdr:colOff>
      <xdr:row>1</xdr:row>
      <xdr:rowOff>226696</xdr:rowOff>
    </xdr:to>
    <xdr:pic>
      <xdr:nvPicPr>
        <xdr:cNvPr id="6" name="Image 5" descr="CFA SUP NA : apprentissage dans l'enseignement supérieur en ...">
          <a:extLst>
            <a:ext uri="{FF2B5EF4-FFF2-40B4-BE49-F238E27FC236}">
              <a16:creationId xmlns:a16="http://schemas.microsoft.com/office/drawing/2014/main" id="{A244B222-F4A9-4746-A6AB-D8821711D2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90344" y="0"/>
          <a:ext cx="1074726" cy="4886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../../../../:f:/s/asgard-e/EpYOAN_NcMhFsAtpUMCaafQBB0g8r5Q0uL-EelwDNNtuMw?e=zX7krp" TargetMode="External"/><Relationship Id="rId1" Type="http://schemas.openxmlformats.org/officeDocument/2006/relationships/hyperlink" Target="../../../../:f:/s/asgard-e/EomaFMAbMktGiONeMW2Fu2sBp5wiz0AihjZDcYVy8_Gufw?e=nsgxPm" TargetMode="External"/><Relationship Id="rId4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348F21-49CD-4655-AFC1-B3995CC2F512}">
  <sheetPr codeName="Feuil17">
    <pageSetUpPr fitToPage="1"/>
  </sheetPr>
  <dimension ref="A1:R40"/>
  <sheetViews>
    <sheetView zoomScaleNormal="100" workbookViewId="0">
      <pane xSplit="1" ySplit="4" topLeftCell="B5" activePane="bottomRight" state="frozen"/>
      <selection pane="bottomRight" activeCell="B7" sqref="B7"/>
      <selection pane="bottomLeft" activeCell="A3" sqref="A3"/>
      <selection pane="topRight" activeCell="B1" sqref="B1"/>
    </sheetView>
  </sheetViews>
  <sheetFormatPr defaultColWidth="11.42578125" defaultRowHeight="15.75"/>
  <cols>
    <col min="1" max="1" width="7.7109375" customWidth="1"/>
    <col min="2" max="2" width="34.42578125" style="4675" customWidth="1"/>
    <col min="3" max="3" width="4.7109375" style="4676" bestFit="1" customWidth="1"/>
    <col min="4" max="4" width="14.140625" style="4677" customWidth="1"/>
    <col min="5" max="5" width="7.85546875" style="3920" bestFit="1" customWidth="1"/>
    <col min="6" max="6" width="7.42578125" style="3920" bestFit="1" customWidth="1"/>
    <col min="7" max="7" width="53.7109375" style="4678" customWidth="1"/>
    <col min="8" max="8" width="3.7109375" style="4679" bestFit="1" customWidth="1"/>
    <col min="9" max="9" width="17.42578125" style="4678" bestFit="1" customWidth="1"/>
    <col min="10" max="10" width="7.5703125" style="4678" customWidth="1"/>
    <col min="11" max="11" width="11" style="4680" bestFit="1" customWidth="1"/>
    <col min="12" max="12" width="7.42578125" style="4681" bestFit="1" customWidth="1"/>
    <col min="13" max="13" width="53.42578125" style="4682" customWidth="1"/>
    <col min="14" max="14" width="4" style="3425" bestFit="1" customWidth="1"/>
    <col min="15" max="15" width="18.28515625" style="4676" customWidth="1"/>
    <col min="16" max="16" width="7.5703125" style="4676" customWidth="1"/>
    <col min="17" max="17" width="12.42578125" style="207" bestFit="1" customWidth="1"/>
    <col min="18" max="18" width="9.7109375" style="4683" bestFit="1" customWidth="1"/>
  </cols>
  <sheetData>
    <row r="1" spans="1:18" ht="68.25" customHeight="1" thickBot="1">
      <c r="A1" s="4888" t="s">
        <v>0</v>
      </c>
      <c r="B1" s="4888"/>
      <c r="C1" s="4888"/>
      <c r="D1" s="4888"/>
      <c r="E1" s="4888"/>
      <c r="F1" s="4888"/>
      <c r="G1" s="4888"/>
      <c r="H1" s="4888"/>
      <c r="I1" s="4888"/>
      <c r="J1" s="4888"/>
      <c r="K1" s="4888"/>
      <c r="L1" s="4888"/>
      <c r="M1" s="4888"/>
      <c r="N1" s="4888"/>
      <c r="O1" s="4888"/>
      <c r="P1" s="4888"/>
      <c r="Q1" s="4888"/>
      <c r="R1" s="4888"/>
    </row>
    <row r="2" spans="1:18" ht="33" customHeight="1" thickBot="1">
      <c r="A2" s="4603"/>
      <c r="B2" s="4603"/>
      <c r="C2" s="4603"/>
      <c r="D2" s="4603"/>
      <c r="E2" s="4604"/>
      <c r="F2" s="4604"/>
      <c r="G2" s="4603"/>
      <c r="H2" s="4605"/>
      <c r="I2" s="4603"/>
      <c r="J2" s="4603"/>
      <c r="K2" s="4603"/>
      <c r="L2" s="4603"/>
      <c r="M2" s="4606" t="s">
        <v>1</v>
      </c>
      <c r="N2" s="4770" t="s">
        <v>2</v>
      </c>
      <c r="O2" s="4607" t="s">
        <v>3</v>
      </c>
      <c r="P2" s="4607"/>
      <c r="Q2" s="4608"/>
      <c r="R2" s="4608"/>
    </row>
    <row r="3" spans="1:18" ht="30" customHeight="1" thickBot="1">
      <c r="A3" s="4603"/>
      <c r="B3" s="4603"/>
      <c r="C3" s="4603"/>
      <c r="D3" s="4603"/>
      <c r="E3" s="4604"/>
      <c r="F3" s="4604"/>
      <c r="G3" s="4698" t="s">
        <v>4</v>
      </c>
      <c r="H3" s="4767" t="s">
        <v>2</v>
      </c>
      <c r="I3" s="4699" t="s">
        <v>5</v>
      </c>
      <c r="J3" s="4699"/>
      <c r="K3" s="4700"/>
      <c r="L3" s="4700"/>
      <c r="M3" s="4609"/>
      <c r="N3" s="4771"/>
      <c r="O3" s="4610"/>
      <c r="P3" s="4610"/>
      <c r="Q3" s="4611"/>
      <c r="R3" s="4612"/>
    </row>
    <row r="4" spans="1:18" ht="33.75" customHeight="1" thickBot="1">
      <c r="A4" s="4613" t="s">
        <v>4</v>
      </c>
      <c r="B4" s="4614" t="s">
        <v>1</v>
      </c>
      <c r="C4" s="4614" t="s">
        <v>2</v>
      </c>
      <c r="D4" s="4615" t="s">
        <v>6</v>
      </c>
      <c r="E4" s="4616" t="s">
        <v>7</v>
      </c>
      <c r="F4" s="4617" t="s">
        <v>8</v>
      </c>
      <c r="G4" s="4701" t="s">
        <v>9</v>
      </c>
      <c r="H4" s="4769"/>
      <c r="I4" s="4702"/>
      <c r="J4" s="4702"/>
      <c r="K4" s="4703" t="s">
        <v>7</v>
      </c>
      <c r="L4" s="4703" t="s">
        <v>8</v>
      </c>
      <c r="M4" s="4618"/>
      <c r="N4" s="4772"/>
      <c r="O4" s="4619"/>
      <c r="P4" s="4610"/>
      <c r="Q4" s="4620" t="s">
        <v>7</v>
      </c>
      <c r="R4" s="4620" t="s">
        <v>8</v>
      </c>
    </row>
    <row r="5" spans="1:18" ht="23.45" customHeight="1">
      <c r="A5" s="4889" t="s">
        <v>10</v>
      </c>
      <c r="B5" s="4892" t="s">
        <v>11</v>
      </c>
      <c r="C5" s="4621">
        <v>110</v>
      </c>
      <c r="D5" s="4822" t="s">
        <v>12</v>
      </c>
      <c r="E5" s="4622" t="s">
        <v>13</v>
      </c>
      <c r="F5" s="4623" t="s">
        <v>14</v>
      </c>
      <c r="G5" s="4756"/>
      <c r="H5" s="4705"/>
      <c r="I5" s="4704"/>
      <c r="J5" s="4827"/>
      <c r="K5" s="4706"/>
      <c r="L5" s="4707"/>
      <c r="M5" s="4760"/>
      <c r="N5" s="4625"/>
      <c r="O5" s="4624"/>
      <c r="P5" s="4838"/>
      <c r="Q5" s="4794"/>
      <c r="R5" s="4795"/>
    </row>
    <row r="6" spans="1:18" ht="25.5" customHeight="1" thickBot="1">
      <c r="A6" s="4890"/>
      <c r="B6" s="4893"/>
      <c r="C6" s="4626"/>
      <c r="D6" s="4793" t="s">
        <v>15</v>
      </c>
      <c r="E6" s="4792" t="s">
        <v>16</v>
      </c>
      <c r="F6" s="4627" t="s">
        <v>17</v>
      </c>
      <c r="G6" s="4757"/>
      <c r="H6" s="4709"/>
      <c r="I6" s="4708"/>
      <c r="J6" s="4828"/>
      <c r="K6" s="4710"/>
      <c r="L6" s="4711"/>
      <c r="M6" s="4768"/>
      <c r="N6" s="4629"/>
      <c r="O6" s="4628"/>
      <c r="P6" s="4839"/>
      <c r="Q6" s="4796"/>
      <c r="R6" s="4797"/>
    </row>
    <row r="7" spans="1:18" ht="27.75" customHeight="1">
      <c r="A7" s="4890"/>
      <c r="B7" s="4630"/>
      <c r="C7" s="4630"/>
      <c r="D7" s="4631"/>
      <c r="E7" s="4632"/>
      <c r="F7" s="4633"/>
      <c r="G7" s="4894" t="s">
        <v>18</v>
      </c>
      <c r="H7" s="4712"/>
      <c r="I7" s="4848" t="s">
        <v>19</v>
      </c>
      <c r="J7" s="4790"/>
      <c r="K7" s="4713" t="s">
        <v>20</v>
      </c>
      <c r="L7" s="4714" t="s">
        <v>21</v>
      </c>
      <c r="M7" s="4897" t="s">
        <v>22</v>
      </c>
      <c r="N7" s="4634"/>
      <c r="O7" s="4860" t="s">
        <v>23</v>
      </c>
      <c r="P7" s="4791"/>
      <c r="Q7" s="4798" t="s">
        <v>24</v>
      </c>
      <c r="R7" s="4799" t="s">
        <v>21</v>
      </c>
    </row>
    <row r="8" spans="1:18" ht="27.75" customHeight="1" thickBot="1">
      <c r="A8" s="4890"/>
      <c r="B8" s="4630"/>
      <c r="C8" s="4630"/>
      <c r="D8" s="4631"/>
      <c r="E8" s="4632"/>
      <c r="F8" s="4633"/>
      <c r="G8" s="4895"/>
      <c r="H8" s="4825">
        <v>50</v>
      </c>
      <c r="I8" s="4826" t="s">
        <v>25</v>
      </c>
      <c r="J8" s="4840"/>
      <c r="K8" s="4715" t="s">
        <v>20</v>
      </c>
      <c r="L8" s="4716" t="s">
        <v>14</v>
      </c>
      <c r="M8" s="4898"/>
      <c r="N8" s="4635">
        <v>30</v>
      </c>
      <c r="O8" s="4784" t="s">
        <v>26</v>
      </c>
      <c r="P8" s="4857"/>
      <c r="Q8" s="4800" t="s">
        <v>24</v>
      </c>
      <c r="R8" s="4801" t="s">
        <v>14</v>
      </c>
    </row>
    <row r="9" spans="1:18" ht="27.75" hidden="1" customHeight="1" thickBot="1">
      <c r="A9" s="4890"/>
      <c r="B9" s="4637"/>
      <c r="C9" s="4638"/>
      <c r="D9" s="4639"/>
      <c r="E9" s="4640"/>
      <c r="F9" s="4641"/>
      <c r="G9" s="4896"/>
      <c r="H9" s="4712"/>
      <c r="I9" s="4717"/>
      <c r="J9" s="4829"/>
      <c r="K9" s="4718"/>
      <c r="L9" s="4719"/>
      <c r="M9" s="4762" t="s">
        <v>27</v>
      </c>
      <c r="N9" s="4642"/>
      <c r="O9" s="4643" t="s">
        <v>28</v>
      </c>
      <c r="P9" s="4858"/>
      <c r="Q9" s="4802" t="s">
        <v>29</v>
      </c>
      <c r="R9" s="4803" t="s">
        <v>30</v>
      </c>
    </row>
    <row r="10" spans="1:18" ht="27.75" customHeight="1" thickBot="1">
      <c r="A10" s="4890"/>
      <c r="B10" s="4870" t="s">
        <v>31</v>
      </c>
      <c r="C10" s="4644">
        <v>35</v>
      </c>
      <c r="D10" s="4823" t="s">
        <v>32</v>
      </c>
      <c r="E10" s="4645" t="s">
        <v>33</v>
      </c>
      <c r="F10" s="4646" t="s">
        <v>30</v>
      </c>
      <c r="G10" s="4758" t="s">
        <v>31</v>
      </c>
      <c r="H10" s="4720">
        <v>35</v>
      </c>
      <c r="I10" s="4777" t="s">
        <v>34</v>
      </c>
      <c r="J10" s="4841"/>
      <c r="K10" s="4721" t="s">
        <v>35</v>
      </c>
      <c r="L10" s="4722" t="s">
        <v>30</v>
      </c>
      <c r="M10" s="4763" t="s">
        <v>31</v>
      </c>
      <c r="N10" s="4647">
        <v>30</v>
      </c>
      <c r="O10" s="4861" t="s">
        <v>36</v>
      </c>
      <c r="P10" s="4849"/>
      <c r="Q10" s="4804" t="s">
        <v>35</v>
      </c>
      <c r="R10" s="4805" t="s">
        <v>30</v>
      </c>
    </row>
    <row r="11" spans="1:18" ht="32.25" customHeight="1" thickBot="1">
      <c r="A11" s="4890"/>
      <c r="B11" s="4648"/>
      <c r="C11" s="4649"/>
      <c r="D11" s="4650"/>
      <c r="E11" s="4651"/>
      <c r="F11" s="4652"/>
      <c r="G11" s="4758" t="s">
        <v>37</v>
      </c>
      <c r="H11" s="4824">
        <v>50</v>
      </c>
      <c r="I11" s="4826" t="s">
        <v>38</v>
      </c>
      <c r="J11" s="4840"/>
      <c r="K11" s="4715" t="s">
        <v>20</v>
      </c>
      <c r="L11" s="4716" t="s">
        <v>14</v>
      </c>
      <c r="M11" s="4763" t="s">
        <v>39</v>
      </c>
      <c r="N11" s="4647">
        <v>25</v>
      </c>
      <c r="O11" s="4861" t="s">
        <v>40</v>
      </c>
      <c r="P11" s="4850"/>
      <c r="Q11" s="4806" t="s">
        <v>41</v>
      </c>
      <c r="R11" s="4807" t="s">
        <v>42</v>
      </c>
    </row>
    <row r="12" spans="1:18" ht="27.75" customHeight="1">
      <c r="A12" s="4890"/>
      <c r="B12" s="4648"/>
      <c r="C12" s="4649"/>
      <c r="D12" s="4653"/>
      <c r="E12" s="4654"/>
      <c r="F12" s="4655"/>
      <c r="G12" s="4899" t="s">
        <v>43</v>
      </c>
      <c r="H12" s="4723"/>
      <c r="I12" s="4902"/>
      <c r="J12" s="4830"/>
      <c r="K12" s="4724"/>
      <c r="L12" s="4725"/>
      <c r="M12" s="4761" t="s">
        <v>44</v>
      </c>
      <c r="N12" s="4656">
        <v>25</v>
      </c>
      <c r="O12" s="4862" t="s">
        <v>45</v>
      </c>
      <c r="P12" s="4851"/>
      <c r="Q12" s="4798" t="s">
        <v>46</v>
      </c>
      <c r="R12" s="4808" t="s">
        <v>47</v>
      </c>
    </row>
    <row r="13" spans="1:18" ht="27.75" hidden="1" customHeight="1">
      <c r="A13" s="4890"/>
      <c r="B13" s="4648"/>
      <c r="C13" s="4649"/>
      <c r="D13" s="4653"/>
      <c r="E13" s="4654"/>
      <c r="F13" s="4655"/>
      <c r="G13" s="4900"/>
      <c r="H13" s="4712"/>
      <c r="I13" s="4903"/>
      <c r="J13" s="4831"/>
      <c r="K13" s="4726"/>
      <c r="L13" s="4727"/>
      <c r="M13" s="4764" t="s">
        <v>48</v>
      </c>
      <c r="N13" s="4657"/>
      <c r="O13" s="4636" t="s">
        <v>49</v>
      </c>
      <c r="P13" s="4852"/>
      <c r="Q13" s="4800" t="s">
        <v>50</v>
      </c>
      <c r="R13" s="4801" t="s">
        <v>51</v>
      </c>
    </row>
    <row r="14" spans="1:18" ht="27.75" customHeight="1">
      <c r="A14" s="4890"/>
      <c r="B14" s="4648"/>
      <c r="C14" s="4649"/>
      <c r="D14" s="4653"/>
      <c r="E14" s="4654"/>
      <c r="F14" s="4655"/>
      <c r="G14" s="4900"/>
      <c r="H14" s="4712"/>
      <c r="I14" s="4903"/>
      <c r="J14" s="4831"/>
      <c r="K14" s="4726"/>
      <c r="L14" s="4727"/>
      <c r="M14" s="4868" t="s">
        <v>52</v>
      </c>
      <c r="N14" s="4658"/>
      <c r="O14" s="4860" t="s">
        <v>53</v>
      </c>
      <c r="P14" s="4791"/>
      <c r="Q14" s="4809" t="s">
        <v>54</v>
      </c>
      <c r="R14" s="4810" t="s">
        <v>55</v>
      </c>
    </row>
    <row r="15" spans="1:18" ht="27.75" customHeight="1">
      <c r="A15" s="4890"/>
      <c r="B15" s="4648"/>
      <c r="C15" s="4649"/>
      <c r="D15" s="4653"/>
      <c r="E15" s="4654"/>
      <c r="F15" s="4655"/>
      <c r="G15" s="4900"/>
      <c r="H15" s="4712">
        <v>25</v>
      </c>
      <c r="I15" s="4778" t="s">
        <v>56</v>
      </c>
      <c r="J15" s="4867"/>
      <c r="K15" s="4728" t="s">
        <v>57</v>
      </c>
      <c r="L15" s="4729" t="s">
        <v>42</v>
      </c>
      <c r="M15" s="4764" t="s">
        <v>58</v>
      </c>
      <c r="N15" s="4635">
        <v>35</v>
      </c>
      <c r="O15" s="4784" t="s">
        <v>59</v>
      </c>
      <c r="P15" s="4857"/>
      <c r="Q15" s="4800" t="s">
        <v>57</v>
      </c>
      <c r="R15" s="4811" t="s">
        <v>42</v>
      </c>
    </row>
    <row r="16" spans="1:18" ht="27.75" customHeight="1">
      <c r="A16" s="4890"/>
      <c r="B16" s="4648"/>
      <c r="C16" s="4649"/>
      <c r="D16" s="4653"/>
      <c r="E16" s="4654"/>
      <c r="F16" s="4655"/>
      <c r="G16" s="4900"/>
      <c r="H16" s="4712"/>
      <c r="I16" s="4866" t="s">
        <v>60</v>
      </c>
      <c r="J16" s="4866"/>
      <c r="K16" s="4730" t="s">
        <v>16</v>
      </c>
      <c r="L16" s="4731" t="s">
        <v>61</v>
      </c>
      <c r="M16" s="4869" t="s">
        <v>58</v>
      </c>
      <c r="N16" s="4659"/>
      <c r="O16" s="4860" t="s">
        <v>62</v>
      </c>
      <c r="P16" s="4791"/>
      <c r="Q16" s="4809" t="s">
        <v>54</v>
      </c>
      <c r="R16" s="4810" t="s">
        <v>55</v>
      </c>
    </row>
    <row r="17" spans="1:18" ht="27.75" customHeight="1" thickBot="1">
      <c r="A17" s="4890"/>
      <c r="B17" s="4648"/>
      <c r="C17" s="4649"/>
      <c r="D17" s="4653"/>
      <c r="E17" s="4654"/>
      <c r="F17" s="4655"/>
      <c r="G17" s="4901"/>
      <c r="H17" s="4732"/>
      <c r="I17" s="4779" t="s">
        <v>63</v>
      </c>
      <c r="J17" s="4843"/>
      <c r="K17" s="4733" t="s">
        <v>54</v>
      </c>
      <c r="L17" s="4734" t="s">
        <v>42</v>
      </c>
      <c r="M17" s="4773" t="s">
        <v>64</v>
      </c>
      <c r="N17" s="4660"/>
      <c r="O17" s="4785" t="s">
        <v>65</v>
      </c>
      <c r="P17" s="4854"/>
      <c r="Q17" s="4812" t="s">
        <v>54</v>
      </c>
      <c r="R17" s="4813" t="s">
        <v>42</v>
      </c>
    </row>
    <row r="18" spans="1:18" ht="27.75" customHeight="1" thickBot="1">
      <c r="A18" s="4890"/>
      <c r="B18" s="4661"/>
      <c r="C18" s="4638"/>
      <c r="D18" s="4639"/>
      <c r="E18" s="4640"/>
      <c r="F18" s="4641"/>
      <c r="G18" s="4904" t="s">
        <v>66</v>
      </c>
      <c r="H18" s="4723">
        <v>25</v>
      </c>
      <c r="I18" s="4780" t="s">
        <v>67</v>
      </c>
      <c r="J18" s="4844"/>
      <c r="K18" s="4735" t="s">
        <v>68</v>
      </c>
      <c r="L18" s="4736" t="s">
        <v>69</v>
      </c>
      <c r="M18" s="4909" t="s">
        <v>70</v>
      </c>
      <c r="N18" s="4662">
        <v>22</v>
      </c>
      <c r="O18" s="4786" t="s">
        <v>71</v>
      </c>
      <c r="P18" s="4859"/>
      <c r="Q18" s="4814" t="s">
        <v>72</v>
      </c>
      <c r="R18" s="4815" t="s">
        <v>69</v>
      </c>
    </row>
    <row r="19" spans="1:18" ht="27.75" customHeight="1" thickBot="1">
      <c r="A19" s="4890"/>
      <c r="B19" s="4661"/>
      <c r="C19" s="4638"/>
      <c r="D19" s="4639"/>
      <c r="E19" s="4640"/>
      <c r="F19" s="4641"/>
      <c r="G19" s="4905"/>
      <c r="H19" s="4712"/>
      <c r="I19" s="4737"/>
      <c r="J19" s="4832"/>
      <c r="K19" s="4738"/>
      <c r="L19" s="4788"/>
      <c r="M19" s="4910"/>
      <c r="N19" s="4659"/>
      <c r="O19" s="4860" t="s">
        <v>73</v>
      </c>
      <c r="P19" s="4791"/>
      <c r="Q19" s="4809" t="s">
        <v>74</v>
      </c>
      <c r="R19" s="4816" t="s">
        <v>17</v>
      </c>
    </row>
    <row r="20" spans="1:18" ht="27.75" customHeight="1" thickBot="1">
      <c r="A20" s="4890"/>
      <c r="B20" s="4663"/>
      <c r="C20" s="4663"/>
      <c r="D20" s="4650"/>
      <c r="E20" s="4651"/>
      <c r="F20" s="4664"/>
      <c r="G20" s="4905"/>
      <c r="H20" s="4712"/>
      <c r="I20" s="4778" t="s">
        <v>75</v>
      </c>
      <c r="J20" s="4842"/>
      <c r="K20" s="4739" t="s">
        <v>76</v>
      </c>
      <c r="L20" s="4789" t="s">
        <v>77</v>
      </c>
      <c r="M20" s="4765" t="s">
        <v>78</v>
      </c>
      <c r="N20" s="4665"/>
      <c r="O20" s="4863" t="s">
        <v>79</v>
      </c>
      <c r="P20" s="4853"/>
      <c r="Q20" s="4817" t="s">
        <v>80</v>
      </c>
      <c r="R20" s="4818" t="s">
        <v>77</v>
      </c>
    </row>
    <row r="21" spans="1:18" ht="27.75" customHeight="1" thickBot="1">
      <c r="A21" s="4890"/>
      <c r="B21" s="4648"/>
      <c r="C21" s="4649"/>
      <c r="D21" s="4653"/>
      <c r="E21" s="4654"/>
      <c r="F21" s="4655"/>
      <c r="G21" s="4906"/>
      <c r="H21" s="4732"/>
      <c r="I21" s="4781" t="s">
        <v>81</v>
      </c>
      <c r="J21" s="4845"/>
      <c r="K21" s="4740" t="s">
        <v>82</v>
      </c>
      <c r="L21" s="4741" t="s">
        <v>69</v>
      </c>
      <c r="M21" s="4766" t="s">
        <v>83</v>
      </c>
      <c r="N21" s="4666"/>
      <c r="O21" s="4785" t="s">
        <v>84</v>
      </c>
      <c r="P21" s="4854"/>
      <c r="Q21" s="4812" t="s">
        <v>85</v>
      </c>
      <c r="R21" s="4813" t="s">
        <v>86</v>
      </c>
    </row>
    <row r="22" spans="1:18" ht="27.75" customHeight="1" thickBot="1">
      <c r="A22" s="4890"/>
      <c r="B22" s="4648"/>
      <c r="C22" s="4649"/>
      <c r="D22" s="4653"/>
      <c r="E22" s="4654"/>
      <c r="F22" s="4655"/>
      <c r="G22" s="4758" t="s">
        <v>87</v>
      </c>
      <c r="H22" s="4720">
        <v>20</v>
      </c>
      <c r="I22" s="4777" t="s">
        <v>88</v>
      </c>
      <c r="J22" s="4841"/>
      <c r="K22" s="4742" t="s">
        <v>89</v>
      </c>
      <c r="L22" s="4743" t="s">
        <v>90</v>
      </c>
      <c r="M22" s="4763" t="s">
        <v>91</v>
      </c>
      <c r="N22" s="4647">
        <v>25</v>
      </c>
      <c r="O22" s="4861" t="s">
        <v>92</v>
      </c>
      <c r="P22" s="4850"/>
      <c r="Q22" s="4806" t="s">
        <v>93</v>
      </c>
      <c r="R22" s="4807" t="s">
        <v>94</v>
      </c>
    </row>
    <row r="23" spans="1:18" ht="27.75" customHeight="1" thickBot="1">
      <c r="A23" s="4890"/>
      <c r="B23" s="4648"/>
      <c r="C23" s="4649"/>
      <c r="D23" s="4653"/>
      <c r="E23" s="4654"/>
      <c r="F23" s="4655"/>
      <c r="G23" s="4904" t="s">
        <v>95</v>
      </c>
      <c r="H23" s="4723">
        <v>21</v>
      </c>
      <c r="I23" s="4782" t="s">
        <v>96</v>
      </c>
      <c r="J23" s="4846"/>
      <c r="K23" s="4744" t="s">
        <v>97</v>
      </c>
      <c r="L23" s="4745" t="s">
        <v>69</v>
      </c>
      <c r="M23" s="4909" t="s">
        <v>95</v>
      </c>
      <c r="N23" s="4634">
        <v>22</v>
      </c>
      <c r="O23" s="4786" t="s">
        <v>98</v>
      </c>
      <c r="P23" s="4859"/>
      <c r="Q23" s="4814" t="s">
        <v>99</v>
      </c>
      <c r="R23" s="4815" t="s">
        <v>69</v>
      </c>
    </row>
    <row r="24" spans="1:18" ht="27.75" customHeight="1" thickBot="1">
      <c r="A24" s="4890"/>
      <c r="B24" s="4648"/>
      <c r="C24" s="4649"/>
      <c r="D24" s="4653"/>
      <c r="E24" s="4654"/>
      <c r="F24" s="4655"/>
      <c r="G24" s="4906"/>
      <c r="H24" s="4732"/>
      <c r="I24" s="4746"/>
      <c r="J24" s="4833"/>
      <c r="K24" s="4747"/>
      <c r="L24" s="4748"/>
      <c r="M24" s="4911"/>
      <c r="N24" s="4667"/>
      <c r="O24" s="4860" t="s">
        <v>100</v>
      </c>
      <c r="P24" s="4791"/>
      <c r="Q24" s="4812" t="s">
        <v>101</v>
      </c>
      <c r="R24" s="4819" t="s">
        <v>21</v>
      </c>
    </row>
    <row r="25" spans="1:18" ht="27.75" customHeight="1" thickBot="1">
      <c r="A25" s="4890"/>
      <c r="B25" s="4648"/>
      <c r="C25" s="4649"/>
      <c r="D25" s="4653"/>
      <c r="E25" s="4654"/>
      <c r="F25" s="4655"/>
      <c r="G25" s="4904" t="s">
        <v>102</v>
      </c>
      <c r="H25" s="4723">
        <v>20</v>
      </c>
      <c r="I25" s="4783" t="s">
        <v>103</v>
      </c>
      <c r="J25" s="4847"/>
      <c r="K25" s="4735" t="s">
        <v>104</v>
      </c>
      <c r="L25" s="4736" t="s">
        <v>90</v>
      </c>
      <c r="M25" s="4909" t="s">
        <v>102</v>
      </c>
      <c r="N25" s="4634">
        <v>25</v>
      </c>
      <c r="O25" s="4786" t="s">
        <v>105</v>
      </c>
      <c r="P25" s="4859"/>
      <c r="Q25" s="4814" t="s">
        <v>106</v>
      </c>
      <c r="R25" s="4815" t="s">
        <v>94</v>
      </c>
    </row>
    <row r="26" spans="1:18" ht="27.75" customHeight="1" thickBot="1">
      <c r="A26" s="4890"/>
      <c r="B26" s="4648"/>
      <c r="C26" s="4649"/>
      <c r="D26" s="4653"/>
      <c r="E26" s="4654"/>
      <c r="F26" s="4655"/>
      <c r="G26" s="4905"/>
      <c r="H26" s="4712"/>
      <c r="I26" s="4913"/>
      <c r="J26" s="4834"/>
      <c r="K26" s="4749"/>
      <c r="L26" s="4750"/>
      <c r="M26" s="4912"/>
      <c r="N26" s="4635"/>
      <c r="O26" s="4860" t="s">
        <v>107</v>
      </c>
      <c r="P26" s="4791"/>
      <c r="Q26" s="4809" t="s">
        <v>108</v>
      </c>
      <c r="R26" s="4816" t="s">
        <v>17</v>
      </c>
    </row>
    <row r="27" spans="1:18" ht="27.75" customHeight="1" thickBot="1">
      <c r="A27" s="4890"/>
      <c r="B27" s="4648"/>
      <c r="C27" s="4649"/>
      <c r="D27" s="4653"/>
      <c r="E27" s="4654"/>
      <c r="F27" s="4655"/>
      <c r="G27" s="4906"/>
      <c r="H27" s="4732"/>
      <c r="I27" s="4914"/>
      <c r="J27" s="4835"/>
      <c r="K27" s="4747"/>
      <c r="L27" s="4748"/>
      <c r="M27" s="4911"/>
      <c r="N27" s="4667">
        <v>15</v>
      </c>
      <c r="O27" s="4787" t="s">
        <v>109</v>
      </c>
      <c r="P27" s="4854"/>
      <c r="Q27" s="4812" t="s">
        <v>110</v>
      </c>
      <c r="R27" s="4820" t="s">
        <v>111</v>
      </c>
    </row>
    <row r="28" spans="1:18" ht="27.75" customHeight="1">
      <c r="A28" s="4890"/>
      <c r="B28" s="4648"/>
      <c r="C28" s="4649"/>
      <c r="D28" s="4653"/>
      <c r="E28" s="4654"/>
      <c r="F28" s="4655"/>
      <c r="G28" s="4899" t="s">
        <v>112</v>
      </c>
      <c r="H28" s="4723"/>
      <c r="I28" s="4915"/>
      <c r="J28" s="4836"/>
      <c r="K28" s="4751"/>
      <c r="L28" s="4916"/>
      <c r="M28" s="4918" t="s">
        <v>112</v>
      </c>
      <c r="N28" s="4634">
        <v>25</v>
      </c>
      <c r="O28" s="4786" t="s">
        <v>113</v>
      </c>
      <c r="P28" s="4859"/>
      <c r="Q28" s="4814" t="s">
        <v>33</v>
      </c>
      <c r="R28" s="4808" t="s">
        <v>111</v>
      </c>
    </row>
    <row r="29" spans="1:18" ht="27.75" customHeight="1">
      <c r="A29" s="4890"/>
      <c r="B29" s="4648"/>
      <c r="C29" s="4649"/>
      <c r="D29" s="4653"/>
      <c r="E29" s="4654"/>
      <c r="F29" s="4655"/>
      <c r="G29" s="4900"/>
      <c r="H29" s="4712"/>
      <c r="I29" s="4913"/>
      <c r="J29" s="4834"/>
      <c r="K29" s="4752"/>
      <c r="L29" s="4917"/>
      <c r="M29" s="4919"/>
      <c r="N29" s="4635"/>
      <c r="O29" s="4860" t="s">
        <v>114</v>
      </c>
      <c r="P29" s="4791"/>
      <c r="Q29" s="4809" t="s">
        <v>115</v>
      </c>
      <c r="R29" s="4810" t="s">
        <v>55</v>
      </c>
    </row>
    <row r="30" spans="1:18" ht="27.75" customHeight="1" thickBot="1">
      <c r="A30" s="4890"/>
      <c r="B30" s="4648"/>
      <c r="C30" s="4649"/>
      <c r="D30" s="4653"/>
      <c r="E30" s="4654"/>
      <c r="F30" s="4655"/>
      <c r="G30" s="4900"/>
      <c r="H30" s="4712"/>
      <c r="I30" s="4913"/>
      <c r="J30" s="4834"/>
      <c r="K30" s="4752"/>
      <c r="L30" s="4917"/>
      <c r="M30" s="4919"/>
      <c r="N30" s="4635">
        <v>15</v>
      </c>
      <c r="O30" s="4787" t="s">
        <v>116</v>
      </c>
      <c r="P30" s="4854"/>
      <c r="Q30" s="4812" t="s">
        <v>117</v>
      </c>
      <c r="R30" s="4821" t="s">
        <v>111</v>
      </c>
    </row>
    <row r="31" spans="1:18" ht="27.75" customHeight="1">
      <c r="A31" s="4890"/>
      <c r="B31" s="4648"/>
      <c r="C31" s="4649"/>
      <c r="D31" s="4653"/>
      <c r="E31" s="4654"/>
      <c r="F31" s="4655"/>
      <c r="G31" s="4900"/>
      <c r="H31" s="4712"/>
      <c r="I31" s="4913"/>
      <c r="J31" s="4834"/>
      <c r="K31" s="4752"/>
      <c r="L31" s="4917"/>
      <c r="M31" s="4920"/>
      <c r="N31" s="4668">
        <v>15</v>
      </c>
      <c r="O31" s="4864" t="s">
        <v>118</v>
      </c>
      <c r="P31" s="4855"/>
      <c r="Q31" s="4814" t="s">
        <v>119</v>
      </c>
      <c r="R31" s="4815" t="s">
        <v>69</v>
      </c>
    </row>
    <row r="32" spans="1:18" ht="27" customHeight="1" thickBot="1">
      <c r="A32" s="4891"/>
      <c r="B32" s="4669"/>
      <c r="C32" s="4670"/>
      <c r="D32" s="4671"/>
      <c r="E32" s="4672"/>
      <c r="F32" s="4673"/>
      <c r="G32" s="4759"/>
      <c r="H32" s="4732"/>
      <c r="I32" s="4753"/>
      <c r="J32" s="4837"/>
      <c r="K32" s="4754"/>
      <c r="L32" s="4755"/>
      <c r="M32" s="4776" t="s">
        <v>120</v>
      </c>
      <c r="N32" s="4674"/>
      <c r="O32" s="4865" t="s">
        <v>121</v>
      </c>
      <c r="P32" s="4856"/>
      <c r="Q32" s="4812" t="s">
        <v>122</v>
      </c>
      <c r="R32" s="4820" t="s">
        <v>111</v>
      </c>
    </row>
    <row r="33" spans="1:13" ht="16.5" thickBot="1"/>
    <row r="34" spans="1:13" ht="37.5" customHeight="1" thickBot="1">
      <c r="A34" s="4684" t="s">
        <v>4</v>
      </c>
      <c r="B34" s="4685" t="s">
        <v>1</v>
      </c>
      <c r="C34" s="4686"/>
      <c r="D34" s="4687" t="s">
        <v>123</v>
      </c>
      <c r="E34" s="4688" t="s">
        <v>7</v>
      </c>
      <c r="F34" s="4688" t="s">
        <v>8</v>
      </c>
      <c r="M34" s="4774" t="s">
        <v>124</v>
      </c>
    </row>
    <row r="35" spans="1:13" ht="32.25" thickBot="1">
      <c r="A35" s="4689" t="s">
        <v>11</v>
      </c>
      <c r="B35" s="4690" t="s">
        <v>125</v>
      </c>
      <c r="C35" s="4691"/>
      <c r="D35" s="4692" t="s">
        <v>126</v>
      </c>
      <c r="E35" s="4693" t="s">
        <v>119</v>
      </c>
      <c r="F35" s="4694" t="s">
        <v>86</v>
      </c>
      <c r="M35" s="4775" t="s">
        <v>127</v>
      </c>
    </row>
    <row r="36" spans="1:13" ht="23.25" thickBot="1">
      <c r="A36" s="4907" t="s">
        <v>128</v>
      </c>
      <c r="B36" s="4908"/>
      <c r="C36" s="4695"/>
      <c r="D36" s="4692" t="s">
        <v>129</v>
      </c>
      <c r="E36" s="4693" t="s">
        <v>119</v>
      </c>
      <c r="F36" s="4694" t="s">
        <v>86</v>
      </c>
      <c r="M36" s="4775" t="s">
        <v>130</v>
      </c>
    </row>
    <row r="37" spans="1:13" ht="36.75" customHeight="1" thickBot="1">
      <c r="A37" s="4907" t="s">
        <v>131</v>
      </c>
      <c r="B37" s="4908"/>
      <c r="C37" s="4695"/>
      <c r="D37" s="4692" t="s">
        <v>132</v>
      </c>
      <c r="E37" s="4696" t="s">
        <v>119</v>
      </c>
      <c r="F37" s="4697" t="s">
        <v>86</v>
      </c>
      <c r="M37" s="4775" t="s">
        <v>133</v>
      </c>
    </row>
    <row r="38" spans="1:13">
      <c r="M38" s="4775" t="s">
        <v>134</v>
      </c>
    </row>
    <row r="39" spans="1:13">
      <c r="M39" s="4775" t="s">
        <v>135</v>
      </c>
    </row>
    <row r="40" spans="1:13">
      <c r="M40" s="4775" t="s">
        <v>136</v>
      </c>
    </row>
  </sheetData>
  <sheetProtection algorithmName="SHA-512" hashValue="7kx2X+eLM1m1ra56c0nG9Nfufu/3MhTrhlLNMtC8Klkbz9FLsajQwZXNigFeCk1XEj2zQx2mCWRflSgHEkZQQQ==" saltValue="Yf12R75lgtl6W3/yffN5Qg==" spinCount="100000" sheet="1" objects="1" scenarios="1"/>
  <mergeCells count="20">
    <mergeCell ref="A37:B37"/>
    <mergeCell ref="M18:M19"/>
    <mergeCell ref="G23:G24"/>
    <mergeCell ref="M23:M24"/>
    <mergeCell ref="G25:G27"/>
    <mergeCell ref="M25:M27"/>
    <mergeCell ref="I26:I27"/>
    <mergeCell ref="G28:G31"/>
    <mergeCell ref="I28:I31"/>
    <mergeCell ref="L28:L31"/>
    <mergeCell ref="M28:M31"/>
    <mergeCell ref="A36:B36"/>
    <mergeCell ref="A1:R1"/>
    <mergeCell ref="A5:A32"/>
    <mergeCell ref="B5:B6"/>
    <mergeCell ref="G7:G9"/>
    <mergeCell ref="M7:M8"/>
    <mergeCell ref="G12:G17"/>
    <mergeCell ref="I12:I14"/>
    <mergeCell ref="G18:G21"/>
  </mergeCells>
  <hyperlinks>
    <hyperlink ref="I17" location="'FI.A-16-M1.MCIS'!A1" display="FI.A-16-M1.MCIS" xr:uid="{62DE9B66-8E06-434B-BDAC-58F6A8627052}"/>
    <hyperlink ref="I20" location="'FI.A-79-M1.MV'!A1" display="FI.A-79-M1.MV" xr:uid="{5D916A73-E4F7-4F27-AA2B-6DBE585768AA}"/>
    <hyperlink ref="I23" location="'FI.A-86-M2.IE'!A1" display="FI.A-86-M1.IE" xr:uid="{AA967A7A-0D85-4B5A-9D61-FD2CEFB4B0DB}"/>
    <hyperlink ref="O8" location="'FI.A-86-M2-FIF'!A1" display="FI.A-86-M2.FIF" xr:uid="{D69DC836-59ED-45B8-B87D-7ADCB810F727}"/>
    <hyperlink ref="O10" location="'FI-86-M2.CCA'!A1" display="FI-86-M2.CCA" xr:uid="{7D0E2E0E-B9F7-4672-AF11-664960E71C39}"/>
    <hyperlink ref="O17" location="'FI.A-16-M2.CIS'!A1" display="FI.A-16-M2.CIS" xr:uid="{D8B8A7A8-5EBC-42BD-9C41-136238495475}"/>
    <hyperlink ref="O22" location="'FI.A-86-M2.SNC'!A1" display="FI.A-86-M2.SNC" xr:uid="{87475615-2485-4C86-86AB-AFE2FC70AD71}"/>
    <hyperlink ref="O23" location="'FI.A-86-M2.IE'!A1" display="FI.A-86-M2.IE" xr:uid="{2CFE39B5-353C-4884-B85E-CCE0C5C9FF02}"/>
    <hyperlink ref="O25" location="'FC-86-M2.GRH'!A1" display="FI.A-86-M2.GRH" xr:uid="{D41D36C7-707C-4598-A167-54EA8B9BB28F}"/>
    <hyperlink ref="O28" location="'FI.A-86-M2.MAE'!A1" display="FI.A-86-M2.MAE" xr:uid="{2ED14C43-5B2E-42BA-BB7C-9DCEA0D859B5}"/>
    <hyperlink ref="I15" location="'FI-86-M1.ICM'!A1" display="FI-86-M1.ICM" xr:uid="{3F7CC97E-A46E-4FA5-9231-49DDBABEC6F6}"/>
    <hyperlink ref="I25" location="'FI-86-M1.GRH'!A1" display="FI-86-M1.GRH" xr:uid="{691847BA-68CB-4ABB-AA3C-F8827815F0D4}"/>
    <hyperlink ref="I22" location="'FI-86-M1.CO'!A1" display="FI-86-M1.CO" xr:uid="{7AF397A4-8EEF-43CB-93BD-B14270493971}"/>
    <hyperlink ref="I18" location="'FI-86-M1.MV'!A1" display="FI-86-M1.MV" xr:uid="{536E8126-208E-407C-9184-A5B3AC1BB8B0}"/>
    <hyperlink ref="D10" location="'FI-86-L3.CCA'!A1" display="FI-86-L3.CCA" xr:uid="{6C901241-9170-4162-93C9-D2AE2850B8F4}"/>
    <hyperlink ref="O31" location="'FI-86-M2 Recherche'!A1" display="FI-86-M2.Recherche et études" xr:uid="{2F379F33-C3FA-4762-BEB8-9B33C583F380}"/>
    <hyperlink ref="O18" location="'FI.A-79-M2.MPM'!A1" display="FI-86-M2.MSM" xr:uid="{B9E757CA-4777-451F-8FE8-905FBFA16D93}"/>
    <hyperlink ref="O9" r:id="rId1" xr:uid="{BD4CEA94-BBE9-4183-9652-14C17514174A}"/>
    <hyperlink ref="O15" location="'FI-86-M2.CI'!A1" display="FI-86-M2.CI" xr:uid="{F4CA104E-D19F-4A9B-9A1E-B237ED802814}"/>
    <hyperlink ref="O11" location="'FI.A-86-M2.CGAO'!A1" display="FI.A-86-M2.CGAO" xr:uid="{C5FCE3C4-A260-4668-8864-44ED4FC4B2DC}"/>
    <hyperlink ref="O21" location="'FI-16-M2.DYM'!A1" display="FI-16-M2.DYM" xr:uid="{2E316293-A1BE-4983-9750-F5C851E3B9B8}"/>
    <hyperlink ref="O12" location="'FI-86-M2.IM'!A1" display="FI-86-M2.IM" xr:uid="{90077659-8836-44C3-AF74-710C77FB36EF}"/>
    <hyperlink ref="O13" r:id="rId2" display="FI-86-M2.Tourisme" xr:uid="{9C835F39-C2AF-4FEB-895C-02566479D0AC}"/>
    <hyperlink ref="O27" location="'FC-86-M2.GRH'!A1" display="FC-86-M2.GRH" xr:uid="{01F40C60-8C04-466D-B05F-A7D77B8C0348}"/>
    <hyperlink ref="O30" location="'FC-86-M2.MAE'!A1" display="FC-86-M2.MAE" xr:uid="{A1BD271C-3F22-4FBA-836A-BE071C1E26A3}"/>
    <hyperlink ref="O20" location="'FI.A-79-M2.MPM'!A1" display="FI.A-79-M2.MPM" xr:uid="{36BB579A-26F4-48B9-916A-A8A62BD26A89}"/>
    <hyperlink ref="I10" location="'FI-86-M1.CCA'!A1" display="FI-86-M1.CCA" xr:uid="{48E1C845-9073-4980-8B0B-F676A4A778D5}"/>
    <hyperlink ref="I21" location="'FI-16-M1.MV'!A1" display="FI-16-M1.MV" xr:uid="{D9EC9FBB-527E-4E3A-A73E-38BCDF72AE22}"/>
    <hyperlink ref="O32" location="'FC-86-DU.POP'!A1" display="FC-86-DU POP" xr:uid="{7213F0EC-EA58-492B-9D5B-D03C61E8DA73}"/>
    <hyperlink ref="D5" location="'FI-86-L3.G'!A1" display="'FI-86-L3.G'!A1" xr:uid="{F6B6D58F-F012-44CD-84CD-EBE8B556C5E9}"/>
    <hyperlink ref="I11" location="'FI-86-M1.CGAO-F'!A1" display="FI-86-M1.CGAO" xr:uid="{4378EFF7-8F91-4220-AA32-0EDD736C31F1}"/>
    <hyperlink ref="I8" location="'FI-86-M1.CGAO-F'!A1" display="FI-86-M1.F" xr:uid="{E64C461A-7739-4961-AA5E-17CA24BFD667}"/>
  </hyperlinks>
  <pageMargins left="0.19685039370078741" right="0.19685039370078741" top="0.19685039370078741" bottom="0.19685039370078741" header="0.19685039370078741" footer="0.19685039370078741"/>
  <pageSetup paperSize="8" scale="73" orientation="landscape" r:id="rId3"/>
  <drawing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1308CB-E0F3-4CAA-A4C3-8B28F96B2F2B}">
  <sheetPr codeName="Feuil13">
    <tabColor theme="4" tint="-0.249977111117893"/>
    <pageSetUpPr fitToPage="1"/>
  </sheetPr>
  <dimension ref="A1:BB56"/>
  <sheetViews>
    <sheetView zoomScale="80" zoomScaleNormal="80" zoomScaleSheetLayoutView="70" workbookViewId="0">
      <pane xSplit="9" ySplit="6" topLeftCell="Z7" activePane="bottomRight" state="frozen"/>
      <selection pane="bottomRight" activeCell="Z2" sqref="Z2"/>
      <selection pane="bottomLeft" activeCell="A4" sqref="A4:AD5"/>
      <selection pane="topRight" activeCell="A4" sqref="A4:AD5"/>
    </sheetView>
  </sheetViews>
  <sheetFormatPr defaultColWidth="11.42578125" defaultRowHeight="15" outlineLevelCol="1"/>
  <cols>
    <col min="1" max="1" width="33" style="684" customWidth="1"/>
    <col min="2" max="3" width="4.28515625" style="207" bestFit="1" customWidth="1"/>
    <col min="4" max="4" width="4.7109375" style="207" bestFit="1" customWidth="1"/>
    <col min="5" max="6" width="4.85546875" style="207" customWidth="1"/>
    <col min="7" max="7" width="5.28515625" style="207" bestFit="1" customWidth="1"/>
    <col min="8" max="8" width="5.7109375" style="207" bestFit="1" customWidth="1"/>
    <col min="9" max="9" width="43" style="2111" customWidth="1"/>
    <col min="10" max="10" width="5.5703125" style="981" bestFit="1" customWidth="1"/>
    <col min="11" max="11" width="15.5703125" style="2112" customWidth="1" outlineLevel="1"/>
    <col min="12" max="12" width="15.5703125" style="2113" customWidth="1" outlineLevel="1"/>
    <col min="13" max="15" width="5.5703125" style="428" customWidth="1" outlineLevel="1"/>
    <col min="16" max="16" width="15.5703125" style="664" customWidth="1" outlineLevel="1"/>
    <col min="17" max="17" width="15.5703125" customWidth="1" outlineLevel="1"/>
    <col min="18" max="20" width="5.5703125" style="428" customWidth="1" outlineLevel="1"/>
    <col min="21" max="21" width="15.5703125" style="664" customWidth="1" outlineLevel="1"/>
    <col min="22" max="22" width="15.5703125" customWidth="1" outlineLevel="1"/>
    <col min="23" max="25" width="5.5703125" style="428" customWidth="1" outlineLevel="1"/>
    <col min="26" max="27" width="15.5703125" customWidth="1" outlineLevel="1"/>
    <col min="28" max="30" width="5.5703125" style="428" customWidth="1" outlineLevel="1"/>
    <col min="31" max="32" width="15.5703125" customWidth="1" outlineLevel="1"/>
    <col min="33" max="34" width="5.28515625" style="207" customWidth="1" outlineLevel="1"/>
    <col min="35" max="35" width="5.7109375" style="207" bestFit="1" customWidth="1" outlineLevel="1"/>
    <col min="36" max="36" width="7.7109375" bestFit="1" customWidth="1" outlineLevel="1"/>
    <col min="37" max="37" width="11" bestFit="1" customWidth="1" outlineLevel="1"/>
    <col min="38" max="39" width="5.28515625" style="207" customWidth="1" outlineLevel="1"/>
    <col min="40" max="40" width="5.7109375" style="207" bestFit="1" customWidth="1" outlineLevel="1"/>
    <col min="41" max="44" width="6.28515625" customWidth="1"/>
    <col min="45" max="45" width="7.7109375" customWidth="1"/>
    <col min="46" max="47" width="6" customWidth="1"/>
    <col min="48" max="48" width="7.7109375" customWidth="1"/>
    <col min="49" max="51" width="7.140625" customWidth="1"/>
    <col min="52" max="52" width="6.7109375" customWidth="1"/>
    <col min="53" max="53" width="5.42578125" bestFit="1" customWidth="1"/>
    <col min="54" max="54" width="5.5703125" bestFit="1" customWidth="1"/>
  </cols>
  <sheetData>
    <row r="1" spans="1:54" ht="29.1" customHeight="1">
      <c r="A1" s="5152"/>
      <c r="B1" s="4942" t="s">
        <v>771</v>
      </c>
      <c r="C1" s="4942"/>
      <c r="D1" s="4942"/>
      <c r="E1" s="4942"/>
      <c r="F1" s="4942"/>
      <c r="G1" s="4942"/>
      <c r="H1" s="4942"/>
      <c r="I1" s="4942"/>
      <c r="J1" s="4942"/>
      <c r="K1" s="4945" t="s">
        <v>138</v>
      </c>
      <c r="L1" s="4945"/>
      <c r="M1" s="663"/>
      <c r="N1" s="663"/>
      <c r="O1" s="663"/>
      <c r="P1" s="663"/>
      <c r="Q1" s="663"/>
      <c r="R1" s="663"/>
      <c r="S1" s="663"/>
      <c r="T1" s="663"/>
      <c r="U1" s="663"/>
      <c r="V1" s="663"/>
      <c r="W1" s="663"/>
      <c r="X1" s="663"/>
      <c r="Y1" s="663"/>
      <c r="Z1" s="991"/>
      <c r="AA1" s="991"/>
      <c r="AB1" s="663"/>
      <c r="AC1" s="663"/>
      <c r="AD1" s="663"/>
      <c r="AE1" s="991"/>
      <c r="AF1" s="991"/>
      <c r="AG1" s="692"/>
      <c r="AH1" s="692"/>
      <c r="AI1" s="692"/>
      <c r="AJ1" s="991"/>
      <c r="AK1" s="991"/>
      <c r="AL1" s="692"/>
      <c r="AM1" s="692"/>
      <c r="AN1" s="692"/>
      <c r="AS1" s="1935"/>
      <c r="AT1" s="1935"/>
      <c r="AU1" s="1935"/>
      <c r="AV1" s="5153" t="s">
        <v>139</v>
      </c>
      <c r="AW1" s="5153"/>
      <c r="AX1" s="5153"/>
      <c r="AY1" s="5153"/>
    </row>
    <row r="2" spans="1:54" ht="29.1" customHeight="1">
      <c r="A2" s="5152"/>
      <c r="B2" s="4942"/>
      <c r="C2" s="4942"/>
      <c r="D2" s="4942"/>
      <c r="E2" s="4942"/>
      <c r="F2" s="4942"/>
      <c r="G2" s="4942"/>
      <c r="H2" s="4942"/>
      <c r="I2" s="4942"/>
      <c r="J2" s="4942"/>
      <c r="K2" s="4946" t="s">
        <v>140</v>
      </c>
      <c r="L2" s="4946"/>
      <c r="M2" s="663"/>
      <c r="N2" s="663"/>
      <c r="O2" s="663"/>
      <c r="P2" s="663"/>
      <c r="Q2" s="663"/>
      <c r="R2" s="663"/>
      <c r="S2" s="663"/>
      <c r="T2" s="663"/>
      <c r="U2" s="663"/>
      <c r="V2" s="663"/>
      <c r="W2" s="663"/>
      <c r="X2" s="663"/>
      <c r="Y2" s="663"/>
      <c r="Z2" s="991"/>
      <c r="AA2" s="991"/>
      <c r="AB2" s="663"/>
      <c r="AC2" s="663"/>
      <c r="AD2" s="663"/>
      <c r="AE2" s="991"/>
      <c r="AF2" s="991"/>
      <c r="AG2" s="692"/>
      <c r="AH2" s="692"/>
      <c r="AI2" s="692"/>
      <c r="AJ2" s="991"/>
      <c r="AK2" s="991"/>
      <c r="AL2" s="692"/>
      <c r="AM2" s="692"/>
      <c r="AN2" s="692"/>
      <c r="AS2" s="990"/>
      <c r="AT2" s="990"/>
      <c r="AU2" s="990"/>
      <c r="AV2" s="5132" t="s">
        <v>141</v>
      </c>
      <c r="AW2" s="5132"/>
      <c r="AX2" s="5132"/>
      <c r="AY2" s="5132"/>
    </row>
    <row r="3" spans="1:54" ht="28.15" customHeight="1" thickBot="1">
      <c r="A3" s="1796" t="s">
        <v>772</v>
      </c>
      <c r="B3" s="5118" t="s">
        <v>603</v>
      </c>
      <c r="C3" s="5118"/>
      <c r="D3" s="5118"/>
      <c r="E3" s="5119"/>
      <c r="F3" s="5119"/>
      <c r="G3" s="5119"/>
      <c r="H3" s="5118"/>
      <c r="I3" s="5118"/>
      <c r="J3" s="5118"/>
      <c r="K3" s="4947" t="s">
        <v>144</v>
      </c>
      <c r="L3" s="4947"/>
      <c r="M3" s="1799"/>
      <c r="N3" s="1799"/>
      <c r="O3" s="663"/>
      <c r="R3" s="1799"/>
      <c r="S3" s="1799"/>
      <c r="T3" s="1799"/>
      <c r="U3" s="1938"/>
      <c r="V3" s="1939"/>
      <c r="W3" s="1799"/>
      <c r="X3" s="663"/>
      <c r="Y3" s="663"/>
      <c r="Z3" s="1939"/>
      <c r="AA3" s="1939"/>
      <c r="AB3" s="1799"/>
      <c r="AC3" s="1799"/>
      <c r="AD3" s="1799"/>
      <c r="AE3" s="1939"/>
      <c r="AF3" s="1939"/>
      <c r="AG3" s="1939"/>
      <c r="AH3" s="1939"/>
      <c r="AI3" s="1939"/>
      <c r="AJ3" s="1939"/>
      <c r="AK3" s="1939"/>
      <c r="AL3" s="1939"/>
      <c r="AM3" s="1939"/>
      <c r="AN3" s="1939"/>
      <c r="AO3" s="1940"/>
      <c r="AP3" s="1940"/>
      <c r="AQ3" s="1940"/>
      <c r="AR3" s="1940"/>
      <c r="AS3" s="1940"/>
      <c r="AT3" s="1940"/>
      <c r="AU3" s="1940"/>
      <c r="AV3" s="1940"/>
      <c r="AW3" s="1940"/>
      <c r="AX3" s="1940"/>
      <c r="AY3" s="1940"/>
      <c r="AZ3" s="1940"/>
    </row>
    <row r="4" spans="1:54" s="11" customFormat="1" ht="32.450000000000003" customHeight="1" thickBot="1">
      <c r="A4" s="4943" t="s">
        <v>145</v>
      </c>
      <c r="B4" s="4937"/>
      <c r="C4" s="4938"/>
      <c r="D4" s="4939"/>
      <c r="E4" s="14" t="s">
        <v>146</v>
      </c>
      <c r="F4" s="15" t="s">
        <v>146</v>
      </c>
      <c r="G4" s="244" t="s">
        <v>146</v>
      </c>
      <c r="H4" s="16"/>
      <c r="I4" s="4943" t="s">
        <v>147</v>
      </c>
      <c r="J4" s="17"/>
      <c r="K4" s="4934" t="s">
        <v>148</v>
      </c>
      <c r="L4" s="4935"/>
      <c r="M4" s="4935"/>
      <c r="N4" s="4935"/>
      <c r="O4" s="4936"/>
      <c r="P4" s="4934" t="s">
        <v>149</v>
      </c>
      <c r="Q4" s="4935"/>
      <c r="R4" s="4935"/>
      <c r="S4" s="4935"/>
      <c r="T4" s="4936"/>
      <c r="U4" s="4934" t="s">
        <v>150</v>
      </c>
      <c r="V4" s="4935"/>
      <c r="W4" s="4935"/>
      <c r="X4" s="4935"/>
      <c r="Y4" s="4936"/>
      <c r="Z4" s="4934" t="s">
        <v>151</v>
      </c>
      <c r="AA4" s="4935"/>
      <c r="AB4" s="4935"/>
      <c r="AC4" s="4935"/>
      <c r="AD4" s="4935"/>
      <c r="AE4" s="4934" t="s">
        <v>773</v>
      </c>
      <c r="AF4" s="4935"/>
      <c r="AG4" s="4935"/>
      <c r="AH4" s="4935"/>
      <c r="AI4" s="4935"/>
      <c r="AJ4" s="4934" t="s">
        <v>774</v>
      </c>
      <c r="AK4" s="4935"/>
      <c r="AL4" s="4935"/>
      <c r="AM4" s="4935"/>
      <c r="AN4" s="4935"/>
      <c r="AO4" s="5018" t="s">
        <v>287</v>
      </c>
      <c r="AP4" s="5019"/>
      <c r="AQ4" s="5019"/>
      <c r="AR4" s="5019"/>
      <c r="AS4" s="5019"/>
      <c r="AT4" s="439" t="s">
        <v>154</v>
      </c>
      <c r="AU4" s="439"/>
      <c r="AV4" s="439"/>
      <c r="AW4" s="439" t="s">
        <v>155</v>
      </c>
      <c r="AX4" s="439"/>
      <c r="AY4" s="440"/>
      <c r="AZ4" s="246" t="s">
        <v>156</v>
      </c>
      <c r="BA4" s="247" t="s">
        <v>157</v>
      </c>
      <c r="BB4" s="248" t="s">
        <v>156</v>
      </c>
    </row>
    <row r="5" spans="1:54" s="11" customFormat="1" ht="28.9" customHeight="1">
      <c r="A5" s="4944"/>
      <c r="B5" s="22" t="s">
        <v>158</v>
      </c>
      <c r="C5" s="23" t="s">
        <v>159</v>
      </c>
      <c r="D5" s="24" t="s">
        <v>146</v>
      </c>
      <c r="E5" s="25" t="s">
        <v>160</v>
      </c>
      <c r="F5" s="26" t="s">
        <v>161</v>
      </c>
      <c r="G5" s="1382" t="s">
        <v>162</v>
      </c>
      <c r="H5" s="16" t="s">
        <v>163</v>
      </c>
      <c r="I5" s="4944"/>
      <c r="J5" s="17" t="s">
        <v>164</v>
      </c>
      <c r="K5" s="28" t="s">
        <v>165</v>
      </c>
      <c r="L5" s="29" t="s">
        <v>166</v>
      </c>
      <c r="M5" s="22" t="s">
        <v>158</v>
      </c>
      <c r="N5" s="23" t="s">
        <v>167</v>
      </c>
      <c r="O5" s="30" t="s">
        <v>168</v>
      </c>
      <c r="P5" s="28" t="s">
        <v>165</v>
      </c>
      <c r="Q5" s="29" t="s">
        <v>166</v>
      </c>
      <c r="R5" s="22" t="s">
        <v>158</v>
      </c>
      <c r="S5" s="23" t="s">
        <v>167</v>
      </c>
      <c r="T5" s="30" t="s">
        <v>168</v>
      </c>
      <c r="U5" s="28" t="s">
        <v>165</v>
      </c>
      <c r="V5" s="29" t="s">
        <v>166</v>
      </c>
      <c r="W5" s="22" t="s">
        <v>158</v>
      </c>
      <c r="X5" s="23" t="s">
        <v>167</v>
      </c>
      <c r="Y5" s="30" t="s">
        <v>168</v>
      </c>
      <c r="Z5" s="28" t="s">
        <v>165</v>
      </c>
      <c r="AA5" s="29" t="s">
        <v>166</v>
      </c>
      <c r="AB5" s="22" t="s">
        <v>158</v>
      </c>
      <c r="AC5" s="23" t="s">
        <v>167</v>
      </c>
      <c r="AD5" s="442" t="s">
        <v>168</v>
      </c>
      <c r="AE5" s="28" t="s">
        <v>165</v>
      </c>
      <c r="AF5" s="29" t="s">
        <v>166</v>
      </c>
      <c r="AG5" s="22" t="s">
        <v>158</v>
      </c>
      <c r="AH5" s="23" t="s">
        <v>167</v>
      </c>
      <c r="AI5" s="442" t="s">
        <v>168</v>
      </c>
      <c r="AJ5" s="28" t="s">
        <v>165</v>
      </c>
      <c r="AK5" s="29" t="s">
        <v>166</v>
      </c>
      <c r="AL5" s="22" t="s">
        <v>158</v>
      </c>
      <c r="AM5" s="23" t="s">
        <v>167</v>
      </c>
      <c r="AN5" s="442" t="s">
        <v>168</v>
      </c>
      <c r="AO5" s="5020" t="s">
        <v>171</v>
      </c>
      <c r="AP5" s="5021"/>
      <c r="AQ5" s="5021"/>
      <c r="AR5" s="5021"/>
      <c r="AS5" s="443" t="s">
        <v>170</v>
      </c>
      <c r="AT5" s="443" t="s">
        <v>171</v>
      </c>
      <c r="AU5" s="443" t="s">
        <v>172</v>
      </c>
      <c r="AV5" s="443" t="s">
        <v>170</v>
      </c>
      <c r="AW5" s="443" t="s">
        <v>171</v>
      </c>
      <c r="AX5" s="443" t="s">
        <v>172</v>
      </c>
      <c r="AY5" s="444" t="s">
        <v>170</v>
      </c>
      <c r="AZ5" s="256" t="s">
        <v>173</v>
      </c>
      <c r="BA5" s="257" t="s">
        <v>174</v>
      </c>
      <c r="BB5" s="258" t="s">
        <v>168</v>
      </c>
    </row>
    <row r="6" spans="1:54" s="11" customFormat="1">
      <c r="A6" s="453" t="s">
        <v>373</v>
      </c>
      <c r="B6" s="1941"/>
      <c r="C6" s="1941"/>
      <c r="D6" s="1941"/>
      <c r="E6" s="1942"/>
      <c r="F6" s="1943"/>
      <c r="G6" s="1944"/>
      <c r="H6" s="1941"/>
      <c r="I6" s="566"/>
      <c r="J6" s="708"/>
      <c r="K6" s="1009"/>
      <c r="L6" s="1010"/>
      <c r="M6" s="569"/>
      <c r="N6" s="569"/>
      <c r="O6" s="569"/>
      <c r="P6" s="1009"/>
      <c r="Q6" s="566"/>
      <c r="R6" s="569"/>
      <c r="S6" s="569"/>
      <c r="T6" s="569"/>
      <c r="U6" s="1009"/>
      <c r="V6" s="566"/>
      <c r="W6" s="569"/>
      <c r="X6" s="569"/>
      <c r="Y6" s="569"/>
      <c r="Z6" s="566"/>
      <c r="AA6" s="566"/>
      <c r="AB6" s="569"/>
      <c r="AC6" s="569"/>
      <c r="AD6" s="569"/>
      <c r="AE6" s="566"/>
      <c r="AF6" s="566"/>
      <c r="AG6" s="566"/>
      <c r="AH6" s="566"/>
      <c r="AI6" s="566"/>
      <c r="AJ6" s="566"/>
      <c r="AK6" s="566"/>
      <c r="AL6" s="566"/>
      <c r="AM6" s="566"/>
      <c r="AN6" s="566"/>
      <c r="AO6" s="1011"/>
      <c r="AP6" s="566"/>
      <c r="AQ6" s="566"/>
      <c r="AR6" s="1012"/>
      <c r="AS6" s="1012"/>
      <c r="AT6" s="1011"/>
      <c r="AU6" s="566"/>
      <c r="AV6" s="1012"/>
      <c r="AW6" s="1011"/>
      <c r="AX6" s="566"/>
      <c r="AY6" s="1012"/>
      <c r="AZ6" s="1301"/>
      <c r="BA6" s="1301"/>
      <c r="BB6" s="1301"/>
    </row>
    <row r="7" spans="1:54" ht="28.9" customHeight="1">
      <c r="A7" s="5151" t="s">
        <v>775</v>
      </c>
      <c r="B7" s="506">
        <v>18</v>
      </c>
      <c r="C7" s="506">
        <v>9</v>
      </c>
      <c r="D7" s="460">
        <f>SUM(E7:G7)</f>
        <v>0</v>
      </c>
      <c r="E7" s="1945"/>
      <c r="F7" s="1946"/>
      <c r="G7" s="1947"/>
      <c r="H7" s="1948"/>
      <c r="I7" s="1949" t="s">
        <v>776</v>
      </c>
      <c r="J7" s="1950">
        <v>1</v>
      </c>
      <c r="K7" s="1989" t="s">
        <v>777</v>
      </c>
      <c r="L7" s="1952" t="s">
        <v>778</v>
      </c>
      <c r="M7" s="1953">
        <v>18</v>
      </c>
      <c r="N7" s="1953">
        <v>9</v>
      </c>
      <c r="O7" s="1953"/>
      <c r="P7" s="1954"/>
      <c r="Q7" s="1955"/>
      <c r="R7" s="577"/>
      <c r="S7" s="577"/>
      <c r="T7" s="577"/>
      <c r="U7" s="1954"/>
      <c r="V7" s="1955"/>
      <c r="W7" s="577"/>
      <c r="X7" s="577"/>
      <c r="Y7" s="577"/>
      <c r="Z7" s="1955"/>
      <c r="AA7" s="1955"/>
      <c r="AB7" s="577"/>
      <c r="AC7" s="577"/>
      <c r="AD7" s="577"/>
      <c r="AE7" s="1955"/>
      <c r="AF7" s="1955"/>
      <c r="AG7" s="1956"/>
      <c r="AH7" s="1956"/>
      <c r="AI7" s="1956"/>
      <c r="AJ7" s="1955"/>
      <c r="AK7" s="1955"/>
      <c r="AL7" s="1957"/>
      <c r="AM7" s="1957"/>
      <c r="AN7" s="1958"/>
      <c r="AO7" s="1959" t="s">
        <v>228</v>
      </c>
      <c r="AP7" s="1960">
        <v>0.15</v>
      </c>
      <c r="AQ7" s="1961" t="s">
        <v>228</v>
      </c>
      <c r="AR7" s="1962">
        <v>0.15</v>
      </c>
      <c r="AS7" s="1963">
        <f>SUM(AP7:AR7)</f>
        <v>0.3</v>
      </c>
      <c r="AT7" s="1964"/>
      <c r="AU7" s="1965"/>
      <c r="AV7" s="1966"/>
      <c r="AW7" s="1964"/>
      <c r="AX7" s="1965"/>
      <c r="AY7" s="1967"/>
      <c r="AZ7" s="1968">
        <f>(M7+R7+W7+AB7+AG7+AL7)-B7</f>
        <v>0</v>
      </c>
      <c r="BA7" s="80">
        <f>(S7+N7+X7+AC7+AH7+AM7)-(C7+D7)</f>
        <v>0</v>
      </c>
      <c r="BB7" s="771">
        <f>(O7+T7+Y7+AD7+AI7+AN7)-H7</f>
        <v>0</v>
      </c>
    </row>
    <row r="8" spans="1:54" ht="28.9" customHeight="1">
      <c r="A8" s="5151"/>
      <c r="B8" s="506">
        <v>18</v>
      </c>
      <c r="C8" s="506">
        <v>9</v>
      </c>
      <c r="D8" s="460">
        <f t="shared" ref="D8:D9" si="0">SUM(E8:G8)</f>
        <v>0</v>
      </c>
      <c r="E8" s="1945"/>
      <c r="F8" s="1946"/>
      <c r="G8" s="1947"/>
      <c r="H8" s="1948"/>
      <c r="I8" s="1949" t="s">
        <v>779</v>
      </c>
      <c r="J8" s="1969">
        <v>1</v>
      </c>
      <c r="K8" s="1970" t="s">
        <v>684</v>
      </c>
      <c r="L8" s="1971" t="s">
        <v>300</v>
      </c>
      <c r="M8" s="1953">
        <v>18</v>
      </c>
      <c r="N8" s="1953">
        <v>9</v>
      </c>
      <c r="O8" s="1953"/>
      <c r="P8" s="1970"/>
      <c r="Q8" s="1972"/>
      <c r="R8" s="510"/>
      <c r="S8" s="510"/>
      <c r="T8" s="510"/>
      <c r="U8" s="1973"/>
      <c r="V8" s="1974"/>
      <c r="W8" s="510"/>
      <c r="X8" s="510"/>
      <c r="Y8" s="510"/>
      <c r="Z8" s="1974"/>
      <c r="AA8" s="1974"/>
      <c r="AB8" s="510"/>
      <c r="AC8" s="510"/>
      <c r="AD8" s="510"/>
      <c r="AE8" s="1974"/>
      <c r="AF8" s="1974"/>
      <c r="AG8" s="1975"/>
      <c r="AH8" s="1975"/>
      <c r="AI8" s="1975"/>
      <c r="AJ8" s="1974"/>
      <c r="AK8" s="1974"/>
      <c r="AL8" s="276"/>
      <c r="AM8" s="276"/>
      <c r="AN8" s="1976"/>
      <c r="AO8" s="1959" t="s">
        <v>228</v>
      </c>
      <c r="AP8" s="1960">
        <v>0.15</v>
      </c>
      <c r="AQ8" s="1961" t="s">
        <v>228</v>
      </c>
      <c r="AR8" s="1962">
        <v>0.15</v>
      </c>
      <c r="AS8" s="1963">
        <f t="shared" ref="AS8:AS9" si="1">SUM(AP8:AR8)</f>
        <v>0.3</v>
      </c>
      <c r="AT8" s="1964"/>
      <c r="AU8" s="1965"/>
      <c r="AV8" s="1966"/>
      <c r="AW8" s="1964"/>
      <c r="AX8" s="1965"/>
      <c r="AY8" s="1967"/>
      <c r="AZ8" s="1968">
        <f t="shared" ref="AZ8:AZ9" si="2">(M8+R8+W8+AB8+AG8+AL8)-B8</f>
        <v>0</v>
      </c>
      <c r="BA8" s="80">
        <f t="shared" ref="BA8:BA9" si="3">(S8+N8+X8+AC8+AH8+AM8)-(C8+D8)</f>
        <v>0</v>
      </c>
      <c r="BB8" s="771">
        <f t="shared" ref="BB8:BB9" si="4">(O8+T8+Y8+AD8+AI8+AN8)-H8</f>
        <v>0</v>
      </c>
    </row>
    <row r="9" spans="1:54" ht="28.9" customHeight="1">
      <c r="A9" s="5151"/>
      <c r="B9" s="506">
        <v>18</v>
      </c>
      <c r="C9" s="506">
        <v>9</v>
      </c>
      <c r="D9" s="460">
        <f t="shared" si="0"/>
        <v>0</v>
      </c>
      <c r="E9" s="1945"/>
      <c r="F9" s="1946"/>
      <c r="G9" s="1947"/>
      <c r="H9" s="1948"/>
      <c r="I9" s="1949" t="s">
        <v>780</v>
      </c>
      <c r="J9" s="1950">
        <v>1</v>
      </c>
      <c r="K9" s="1951" t="s">
        <v>781</v>
      </c>
      <c r="L9" s="1952" t="s">
        <v>782</v>
      </c>
      <c r="M9" s="1953">
        <v>18</v>
      </c>
      <c r="N9" s="1953">
        <v>9</v>
      </c>
      <c r="O9" s="1953"/>
      <c r="P9" s="1973"/>
      <c r="Q9" s="1974"/>
      <c r="R9" s="510"/>
      <c r="S9" s="510"/>
      <c r="T9" s="510"/>
      <c r="U9" s="1973"/>
      <c r="V9" s="1974"/>
      <c r="W9" s="510"/>
      <c r="X9" s="510"/>
      <c r="Y9" s="510"/>
      <c r="Z9" s="1974"/>
      <c r="AA9" s="1974"/>
      <c r="AB9" s="510"/>
      <c r="AC9" s="510"/>
      <c r="AD9" s="510"/>
      <c r="AE9" s="1974"/>
      <c r="AF9" s="1974"/>
      <c r="AG9" s="1975"/>
      <c r="AH9" s="1975"/>
      <c r="AI9" s="1975"/>
      <c r="AJ9" s="1974"/>
      <c r="AK9" s="1974"/>
      <c r="AL9" s="1977"/>
      <c r="AM9" s="1977"/>
      <c r="AN9" s="1978"/>
      <c r="AO9" s="1959" t="s">
        <v>228</v>
      </c>
      <c r="AP9" s="1960">
        <v>0.2</v>
      </c>
      <c r="AQ9" s="1961" t="s">
        <v>228</v>
      </c>
      <c r="AR9" s="1962">
        <v>0.2</v>
      </c>
      <c r="AS9" s="1963">
        <f t="shared" si="1"/>
        <v>0.4</v>
      </c>
      <c r="AT9" s="1964"/>
      <c r="AU9" s="1965"/>
      <c r="AV9" s="1966"/>
      <c r="AW9" s="1964"/>
      <c r="AX9" s="1965"/>
      <c r="AY9" s="1967"/>
      <c r="AZ9" s="1968">
        <f t="shared" si="2"/>
        <v>0</v>
      </c>
      <c r="BA9" s="80">
        <f t="shared" si="3"/>
        <v>0</v>
      </c>
      <c r="BB9" s="771">
        <f t="shared" si="4"/>
        <v>0</v>
      </c>
    </row>
    <row r="10" spans="1:54">
      <c r="A10" s="1979" t="s">
        <v>783</v>
      </c>
      <c r="B10" s="89">
        <f>SUM(B7:B9)</f>
        <v>54</v>
      </c>
      <c r="C10" s="89">
        <f t="shared" ref="C10:H10" si="5">SUM(C7:C9)</f>
        <v>27</v>
      </c>
      <c r="D10" s="90">
        <f t="shared" si="5"/>
        <v>0</v>
      </c>
      <c r="E10" s="91">
        <f t="shared" si="5"/>
        <v>0</v>
      </c>
      <c r="F10" s="89">
        <f t="shared" ref="F10:G10" si="6">SUM(F7:F9)</f>
        <v>0</v>
      </c>
      <c r="G10" s="92">
        <f t="shared" si="6"/>
        <v>0</v>
      </c>
      <c r="H10" s="93">
        <f t="shared" si="5"/>
        <v>0</v>
      </c>
      <c r="I10" s="94"/>
      <c r="J10" s="1210"/>
      <c r="K10" s="298"/>
      <c r="L10" s="299"/>
      <c r="M10" s="299"/>
      <c r="N10" s="299"/>
      <c r="O10" s="299"/>
      <c r="P10" s="99"/>
      <c r="Q10" s="108"/>
      <c r="R10" s="494"/>
      <c r="S10" s="494"/>
      <c r="T10" s="494"/>
      <c r="U10" s="298"/>
      <c r="V10" s="98"/>
      <c r="W10" s="493"/>
      <c r="X10" s="493"/>
      <c r="Y10" s="493"/>
      <c r="Z10" s="108"/>
      <c r="AA10" s="108"/>
      <c r="AB10" s="493"/>
      <c r="AC10" s="493"/>
      <c r="AD10" s="493"/>
      <c r="AE10" s="104"/>
      <c r="AF10" s="104"/>
      <c r="AG10" s="104"/>
      <c r="AH10" s="104"/>
      <c r="AI10" s="104"/>
      <c r="AJ10" s="104"/>
      <c r="AK10" s="104"/>
      <c r="AL10" s="104"/>
      <c r="AM10" s="104"/>
      <c r="AN10" s="1980"/>
      <c r="AO10" s="1981"/>
      <c r="AP10" s="89"/>
      <c r="AQ10" s="1982"/>
      <c r="AR10" s="1877"/>
      <c r="AS10" s="1983">
        <f>SUM(AS7:AS9)</f>
        <v>1</v>
      </c>
      <c r="AT10" s="5142"/>
      <c r="AU10" s="5143"/>
      <c r="AV10" s="5144"/>
      <c r="AW10" s="5145"/>
      <c r="AX10" s="5146"/>
      <c r="AY10" s="5146"/>
      <c r="AZ10" s="1984"/>
      <c r="BA10" s="1984"/>
      <c r="BB10" s="1984"/>
    </row>
    <row r="11" spans="1:54" ht="28.9" customHeight="1">
      <c r="A11" s="5150" t="s">
        <v>784</v>
      </c>
      <c r="B11" s="506">
        <v>18</v>
      </c>
      <c r="C11" s="506">
        <v>9</v>
      </c>
      <c r="D11" s="460">
        <f>SUM(E11:G11)</f>
        <v>0</v>
      </c>
      <c r="E11" s="1945"/>
      <c r="F11" s="1946"/>
      <c r="G11" s="1947"/>
      <c r="H11" s="1948"/>
      <c r="I11" s="1949" t="s">
        <v>785</v>
      </c>
      <c r="J11" s="1969">
        <v>1</v>
      </c>
      <c r="K11" s="1951" t="s">
        <v>786</v>
      </c>
      <c r="L11" s="1952" t="s">
        <v>632</v>
      </c>
      <c r="M11" s="1953">
        <v>18</v>
      </c>
      <c r="N11" s="1953">
        <v>9</v>
      </c>
      <c r="O11" s="1953"/>
      <c r="P11" s="1986"/>
      <c r="Q11" s="1987"/>
      <c r="R11" s="1953"/>
      <c r="S11" s="1953"/>
      <c r="T11" s="1953"/>
      <c r="U11" s="1986"/>
      <c r="V11" s="1987"/>
      <c r="W11" s="1953"/>
      <c r="X11" s="577"/>
      <c r="Y11" s="577"/>
      <c r="Z11" s="1988"/>
      <c r="AA11" s="1988"/>
      <c r="AB11" s="577"/>
      <c r="AC11" s="577"/>
      <c r="AD11" s="577"/>
      <c r="AE11" s="1988"/>
      <c r="AF11" s="1988"/>
      <c r="AG11" s="1956"/>
      <c r="AH11" s="1956"/>
      <c r="AI11" s="1956"/>
      <c r="AJ11" s="1988"/>
      <c r="AK11" s="1988"/>
      <c r="AL11" s="1957"/>
      <c r="AM11" s="1957"/>
      <c r="AN11" s="1958"/>
      <c r="AO11" s="1959" t="s">
        <v>228</v>
      </c>
      <c r="AP11" s="1960">
        <v>0.15</v>
      </c>
      <c r="AQ11" s="1961" t="s">
        <v>228</v>
      </c>
      <c r="AR11" s="1962">
        <v>0.15</v>
      </c>
      <c r="AS11" s="1963">
        <f>SUM(AP11:AR11)</f>
        <v>0.3</v>
      </c>
      <c r="AT11" s="1964"/>
      <c r="AU11" s="1965"/>
      <c r="AV11" s="1966"/>
      <c r="AW11" s="1964"/>
      <c r="AX11" s="1965"/>
      <c r="AY11" s="1967"/>
      <c r="AZ11" s="1968">
        <f>(M11+R11+W11+AB11+AG11+AL11)-B11</f>
        <v>0</v>
      </c>
      <c r="BA11" s="80">
        <f>(S11+N11+X11+AC11+AH11+AM11)-(C11+D11)</f>
        <v>0</v>
      </c>
      <c r="BB11" s="771">
        <f>(O11+T11+Y11+AD11+AI11+AN11)-H11</f>
        <v>0</v>
      </c>
    </row>
    <row r="12" spans="1:54" ht="28.9" customHeight="1">
      <c r="A12" s="5151"/>
      <c r="B12" s="506">
        <v>18</v>
      </c>
      <c r="C12" s="506">
        <v>9</v>
      </c>
      <c r="D12" s="460">
        <f t="shared" ref="D12:D13" si="7">SUM(E12:G12)</f>
        <v>0</v>
      </c>
      <c r="E12" s="1945"/>
      <c r="F12" s="1946"/>
      <c r="G12" s="1947"/>
      <c r="H12" s="1948"/>
      <c r="I12" s="1949" t="s">
        <v>787</v>
      </c>
      <c r="J12" s="1969">
        <v>1</v>
      </c>
      <c r="K12" s="1989" t="s">
        <v>788</v>
      </c>
      <c r="L12" s="1952" t="s">
        <v>789</v>
      </c>
      <c r="M12" s="1953">
        <v>18</v>
      </c>
      <c r="N12" s="1953">
        <v>9</v>
      </c>
      <c r="O12" s="1953"/>
      <c r="P12" s="1954"/>
      <c r="Q12" s="1955"/>
      <c r="R12" s="577"/>
      <c r="S12" s="577"/>
      <c r="T12" s="577"/>
      <c r="U12" s="1954"/>
      <c r="V12" s="1955"/>
      <c r="W12" s="577"/>
      <c r="X12" s="577"/>
      <c r="Y12" s="577"/>
      <c r="Z12" s="1955"/>
      <c r="AA12" s="1955"/>
      <c r="AB12" s="577"/>
      <c r="AC12" s="577"/>
      <c r="AD12" s="577"/>
      <c r="AE12" s="1955"/>
      <c r="AF12" s="1955"/>
      <c r="AG12" s="1956"/>
      <c r="AH12" s="1956"/>
      <c r="AI12" s="1956"/>
      <c r="AJ12" s="1955"/>
      <c r="AK12" s="1955"/>
      <c r="AL12" s="1957"/>
      <c r="AM12" s="1957"/>
      <c r="AN12" s="1958"/>
      <c r="AO12" s="1959" t="s">
        <v>228</v>
      </c>
      <c r="AP12" s="1960">
        <v>0.2</v>
      </c>
      <c r="AQ12" s="1961" t="s">
        <v>228</v>
      </c>
      <c r="AR12" s="1962">
        <v>0.2</v>
      </c>
      <c r="AS12" s="1963">
        <f t="shared" ref="AS12" si="8">SUM(AP12:AR12)</f>
        <v>0.4</v>
      </c>
      <c r="AT12" s="1964"/>
      <c r="AU12" s="1965"/>
      <c r="AV12" s="1966"/>
      <c r="AW12" s="1964"/>
      <c r="AX12" s="1965"/>
      <c r="AY12" s="1967"/>
      <c r="AZ12" s="1968">
        <f t="shared" ref="AZ12:AZ13" si="9">(M12+R12+W12+AB12+AG12+AL12)-B12</f>
        <v>0</v>
      </c>
      <c r="BA12" s="80">
        <f t="shared" ref="BA12:BA13" si="10">(S12+N12+X12+AC12+AH12+AM12)-(C12+D12)</f>
        <v>0</v>
      </c>
      <c r="BB12" s="771">
        <f t="shared" ref="BB12:BB13" si="11">(O12+T12+Y12+AD12+AI12+AN12)-H12</f>
        <v>0</v>
      </c>
    </row>
    <row r="13" spans="1:54" ht="28.9" customHeight="1">
      <c r="A13" s="5151"/>
      <c r="B13" s="506">
        <v>18</v>
      </c>
      <c r="C13" s="506">
        <v>9</v>
      </c>
      <c r="D13" s="460">
        <f t="shared" si="7"/>
        <v>0</v>
      </c>
      <c r="E13" s="1945"/>
      <c r="F13" s="1946"/>
      <c r="G13" s="1947"/>
      <c r="H13" s="1948"/>
      <c r="I13" s="1949" t="s">
        <v>790</v>
      </c>
      <c r="J13" s="1969">
        <v>1</v>
      </c>
      <c r="K13" s="1951" t="s">
        <v>791</v>
      </c>
      <c r="L13" s="1952" t="s">
        <v>330</v>
      </c>
      <c r="M13" s="1953">
        <v>18</v>
      </c>
      <c r="N13" s="1953">
        <v>9</v>
      </c>
      <c r="O13" s="1953"/>
      <c r="P13" s="1954"/>
      <c r="Q13" s="1955"/>
      <c r="R13" s="577"/>
      <c r="S13" s="577"/>
      <c r="T13" s="577"/>
      <c r="U13" s="1954"/>
      <c r="V13" s="1955"/>
      <c r="W13" s="577"/>
      <c r="X13" s="577"/>
      <c r="Y13" s="577"/>
      <c r="Z13" s="1955"/>
      <c r="AA13" s="1955"/>
      <c r="AB13" s="577"/>
      <c r="AC13" s="577"/>
      <c r="AD13" s="577"/>
      <c r="AE13" s="1955"/>
      <c r="AF13" s="1955"/>
      <c r="AG13" s="1956"/>
      <c r="AH13" s="1956"/>
      <c r="AI13" s="1956"/>
      <c r="AJ13" s="1955"/>
      <c r="AK13" s="1955"/>
      <c r="AL13" s="1957"/>
      <c r="AM13" s="1957"/>
      <c r="AN13" s="1958"/>
      <c r="AO13" s="1959" t="s">
        <v>228</v>
      </c>
      <c r="AP13" s="1960">
        <v>0.15</v>
      </c>
      <c r="AQ13" s="1961" t="s">
        <v>228</v>
      </c>
      <c r="AR13" s="1962">
        <v>0.15</v>
      </c>
      <c r="AS13" s="1963">
        <f>SUM(AP13:AR13)</f>
        <v>0.3</v>
      </c>
      <c r="AT13" s="1964"/>
      <c r="AU13" s="1965"/>
      <c r="AV13" s="1966"/>
      <c r="AW13" s="1964"/>
      <c r="AX13" s="1965"/>
      <c r="AY13" s="1967"/>
      <c r="AZ13" s="1968">
        <f t="shared" si="9"/>
        <v>0</v>
      </c>
      <c r="BA13" s="80">
        <f t="shared" si="10"/>
        <v>0</v>
      </c>
      <c r="BB13" s="771">
        <f t="shared" si="11"/>
        <v>0</v>
      </c>
    </row>
    <row r="14" spans="1:54">
      <c r="A14" s="1979" t="s">
        <v>783</v>
      </c>
      <c r="B14" s="89">
        <f>SUM(B11:B13)</f>
        <v>54</v>
      </c>
      <c r="C14" s="89">
        <f>SUM(C11:C13)</f>
        <v>27</v>
      </c>
      <c r="D14" s="90">
        <f>SUM(D11:D13)</f>
        <v>0</v>
      </c>
      <c r="E14" s="91">
        <f t="shared" ref="E14:H14" si="12">SUM(E11:E13)</f>
        <v>0</v>
      </c>
      <c r="F14" s="89">
        <f t="shared" ref="F14:G14" si="13">SUM(F11:F13)</f>
        <v>0</v>
      </c>
      <c r="G14" s="92">
        <f t="shared" si="13"/>
        <v>0</v>
      </c>
      <c r="H14" s="1063">
        <f t="shared" si="12"/>
        <v>0</v>
      </c>
      <c r="I14" s="94"/>
      <c r="J14" s="1210"/>
      <c r="K14" s="298"/>
      <c r="L14" s="299"/>
      <c r="M14" s="493"/>
      <c r="N14" s="493"/>
      <c r="O14" s="493"/>
      <c r="P14" s="99"/>
      <c r="Q14" s="108"/>
      <c r="R14" s="494"/>
      <c r="S14" s="494"/>
      <c r="T14" s="494"/>
      <c r="U14" s="298"/>
      <c r="V14" s="98"/>
      <c r="W14" s="493"/>
      <c r="X14" s="493"/>
      <c r="Y14" s="493"/>
      <c r="Z14" s="108"/>
      <c r="AA14" s="108"/>
      <c r="AB14" s="493"/>
      <c r="AC14" s="493"/>
      <c r="AD14" s="493"/>
      <c r="AE14" s="1990"/>
      <c r="AF14" s="1990"/>
      <c r="AG14" s="1991"/>
      <c r="AH14" s="1991"/>
      <c r="AI14" s="1991"/>
      <c r="AJ14" s="1990"/>
      <c r="AK14" s="1990"/>
      <c r="AL14" s="1991"/>
      <c r="AM14" s="1991"/>
      <c r="AN14" s="1992"/>
      <c r="AO14" s="1993"/>
      <c r="AP14" s="1994"/>
      <c r="AQ14" s="1995"/>
      <c r="AR14" s="1996"/>
      <c r="AS14" s="1983">
        <v>1</v>
      </c>
      <c r="AT14" s="5133"/>
      <c r="AU14" s="5134"/>
      <c r="AV14" s="5135"/>
      <c r="AW14" s="5139"/>
      <c r="AX14" s="5140"/>
      <c r="AY14" s="5141"/>
      <c r="AZ14" s="1984"/>
      <c r="BA14" s="1984"/>
      <c r="BB14" s="1984"/>
    </row>
    <row r="15" spans="1:54" ht="28.9" customHeight="1">
      <c r="A15" s="1985" t="s">
        <v>792</v>
      </c>
      <c r="B15" s="1997"/>
      <c r="C15" s="1997"/>
      <c r="D15" s="460">
        <f>SUM(E15:G15)</f>
        <v>20</v>
      </c>
      <c r="E15" s="597">
        <v>20</v>
      </c>
      <c r="F15" s="1946"/>
      <c r="G15" s="1998"/>
      <c r="H15" s="1948"/>
      <c r="I15" s="1949" t="s">
        <v>793</v>
      </c>
      <c r="J15" s="1950">
        <v>1</v>
      </c>
      <c r="K15" s="1951" t="s">
        <v>794</v>
      </c>
      <c r="L15" s="1952" t="s">
        <v>795</v>
      </c>
      <c r="M15" s="1999"/>
      <c r="N15" s="1953">
        <v>20</v>
      </c>
      <c r="O15" s="1953"/>
      <c r="P15" s="1954"/>
      <c r="Q15" s="1955"/>
      <c r="R15" s="2000"/>
      <c r="S15" s="2000"/>
      <c r="T15" s="2000"/>
      <c r="U15" s="1954"/>
      <c r="V15" s="1955"/>
      <c r="W15" s="2000"/>
      <c r="X15" s="2000"/>
      <c r="Y15" s="2000"/>
      <c r="Z15" s="1955"/>
      <c r="AA15" s="1955"/>
      <c r="AB15" s="2000"/>
      <c r="AC15" s="2000"/>
      <c r="AD15" s="2000"/>
      <c r="AE15" s="1955"/>
      <c r="AF15" s="1955"/>
      <c r="AG15" s="2001"/>
      <c r="AH15" s="2001"/>
      <c r="AI15" s="2001"/>
      <c r="AJ15" s="1955"/>
      <c r="AK15" s="1955"/>
      <c r="AL15" s="2002"/>
      <c r="AM15" s="2002"/>
      <c r="AN15" s="2003"/>
      <c r="AO15" s="1959" t="s">
        <v>229</v>
      </c>
      <c r="AP15" s="1960">
        <v>0.5</v>
      </c>
      <c r="AQ15" s="1961" t="s">
        <v>228</v>
      </c>
      <c r="AR15" s="1962">
        <v>0.5</v>
      </c>
      <c r="AS15" s="1963">
        <v>0.5</v>
      </c>
      <c r="AT15" s="2004"/>
      <c r="AU15" s="2005"/>
      <c r="AV15" s="2006"/>
      <c r="AW15" s="2004"/>
      <c r="AX15" s="2005"/>
      <c r="AY15" s="2007"/>
      <c r="AZ15" s="1968">
        <f>(M15+R15+W15+AB15+AG15+AL15)-B15</f>
        <v>0</v>
      </c>
      <c r="BA15" s="80">
        <f>(S15+N15+X15+AC15+AH15+AM15)-(C15+D15)</f>
        <v>0</v>
      </c>
      <c r="BB15" s="771">
        <f>(O15+T15+Y15+AD15+AI15+AN15)-H15</f>
        <v>0</v>
      </c>
    </row>
    <row r="16" spans="1:54">
      <c r="A16" s="1979" t="s">
        <v>796</v>
      </c>
      <c r="B16" s="89">
        <f>SUM(B15)</f>
        <v>0</v>
      </c>
      <c r="C16" s="89">
        <f t="shared" ref="C16:H16" si="14">SUM(C15)</f>
        <v>0</v>
      </c>
      <c r="D16" s="90">
        <f t="shared" si="14"/>
        <v>20</v>
      </c>
      <c r="E16" s="91">
        <f t="shared" si="14"/>
        <v>20</v>
      </c>
      <c r="F16" s="89">
        <f t="shared" ref="F16:G16" si="15">SUM(F15)</f>
        <v>0</v>
      </c>
      <c r="G16" s="92">
        <f t="shared" si="15"/>
        <v>0</v>
      </c>
      <c r="H16" s="1063">
        <f t="shared" si="14"/>
        <v>0</v>
      </c>
      <c r="I16" s="94"/>
      <c r="J16" s="1210"/>
      <c r="K16" s="298"/>
      <c r="L16" s="299"/>
      <c r="M16" s="493"/>
      <c r="N16" s="493"/>
      <c r="O16" s="493"/>
      <c r="P16" s="99"/>
      <c r="Q16" s="108"/>
      <c r="R16" s="494"/>
      <c r="S16" s="494"/>
      <c r="T16" s="494"/>
      <c r="U16" s="298"/>
      <c r="V16" s="98"/>
      <c r="W16" s="493"/>
      <c r="X16" s="493"/>
      <c r="Y16" s="493"/>
      <c r="Z16" s="108"/>
      <c r="AA16" s="108"/>
      <c r="AB16" s="493"/>
      <c r="AC16" s="493"/>
      <c r="AD16" s="493"/>
      <c r="AE16" s="1990"/>
      <c r="AF16" s="1990"/>
      <c r="AG16" s="1991"/>
      <c r="AH16" s="1991"/>
      <c r="AI16" s="1991"/>
      <c r="AJ16" s="1990"/>
      <c r="AK16" s="1990"/>
      <c r="AL16" s="1991"/>
      <c r="AM16" s="1991"/>
      <c r="AN16" s="1992"/>
      <c r="AO16" s="1993"/>
      <c r="AP16" s="1994"/>
      <c r="AQ16" s="1995"/>
      <c r="AR16" s="1996"/>
      <c r="AS16" s="1983">
        <v>1</v>
      </c>
      <c r="AT16" s="5133"/>
      <c r="AU16" s="5134"/>
      <c r="AV16" s="5135"/>
      <c r="AW16" s="5136"/>
      <c r="AX16" s="5137"/>
      <c r="AY16" s="5138"/>
      <c r="AZ16" s="1984"/>
      <c r="BA16" s="1984"/>
      <c r="BB16" s="1984"/>
    </row>
    <row r="17" spans="1:54" ht="28.9" customHeight="1">
      <c r="A17" s="2010" t="s">
        <v>797</v>
      </c>
      <c r="B17" s="287">
        <v>18</v>
      </c>
      <c r="C17" s="287">
        <v>9</v>
      </c>
      <c r="D17" s="460">
        <f>SUM(E17:G17)</f>
        <v>0</v>
      </c>
      <c r="E17" s="1945"/>
      <c r="F17" s="1946"/>
      <c r="G17" s="1947"/>
      <c r="H17" s="2011"/>
      <c r="I17" s="59" t="s">
        <v>798</v>
      </c>
      <c r="J17" s="2012">
        <v>1</v>
      </c>
      <c r="K17" s="327" t="s">
        <v>791</v>
      </c>
      <c r="L17" s="328" t="s">
        <v>330</v>
      </c>
      <c r="M17" s="1811">
        <v>18</v>
      </c>
      <c r="N17" s="1811">
        <v>9</v>
      </c>
      <c r="O17" s="1811"/>
      <c r="P17" s="2013"/>
      <c r="Q17" s="2014"/>
      <c r="R17" s="519"/>
      <c r="S17" s="519"/>
      <c r="T17" s="519"/>
      <c r="U17" s="2013"/>
      <c r="V17" s="2014"/>
      <c r="W17" s="519"/>
      <c r="X17" s="519"/>
      <c r="Y17" s="519"/>
      <c r="Z17" s="2014"/>
      <c r="AA17" s="2014"/>
      <c r="AB17" s="519"/>
      <c r="AC17" s="519"/>
      <c r="AD17" s="519"/>
      <c r="AE17" s="2014"/>
      <c r="AF17" s="2014"/>
      <c r="AG17" s="60"/>
      <c r="AH17" s="60"/>
      <c r="AI17" s="60"/>
      <c r="AJ17" s="2014"/>
      <c r="AK17" s="2014"/>
      <c r="AL17" s="60"/>
      <c r="AM17" s="60"/>
      <c r="AN17" s="2015"/>
      <c r="AO17" s="1959" t="s">
        <v>228</v>
      </c>
      <c r="AP17" s="1960">
        <v>0.25</v>
      </c>
      <c r="AQ17" s="1961" t="s">
        <v>228</v>
      </c>
      <c r="AR17" s="1962">
        <v>0.25</v>
      </c>
      <c r="AS17" s="1963">
        <f t="shared" ref="AS17" si="16">SUM(AP17:AR17)</f>
        <v>0.5</v>
      </c>
      <c r="AT17" s="2004"/>
      <c r="AU17" s="2005"/>
      <c r="AV17" s="2006"/>
      <c r="AW17" s="2004"/>
      <c r="AX17" s="2005"/>
      <c r="AY17" s="2007"/>
      <c r="AZ17" s="1968">
        <f>(M17+R17+W17+AB17+AG17+AL17)-B17</f>
        <v>0</v>
      </c>
      <c r="BA17" s="80">
        <f>(S17+N17+X17+AC17+AH17+AM17)-(C17+D17)</f>
        <v>0</v>
      </c>
      <c r="BB17" s="771">
        <f>(O17+T17+Y17+AD17+AI17+AN17)-H17</f>
        <v>0</v>
      </c>
    </row>
    <row r="18" spans="1:54" ht="28.9" customHeight="1">
      <c r="A18" s="2016"/>
      <c r="B18" s="710">
        <v>18</v>
      </c>
      <c r="C18" s="710">
        <v>9</v>
      </c>
      <c r="D18" s="460">
        <f>SUM(E18:G18)</f>
        <v>0</v>
      </c>
      <c r="E18" s="2017"/>
      <c r="F18" s="2018"/>
      <c r="G18" s="2019"/>
      <c r="H18" s="2020"/>
      <c r="I18" s="1949" t="s">
        <v>799</v>
      </c>
      <c r="J18" s="1969">
        <v>1</v>
      </c>
      <c r="K18" s="1989" t="s">
        <v>800</v>
      </c>
      <c r="L18" s="2021" t="s">
        <v>801</v>
      </c>
      <c r="M18" s="2022">
        <v>18</v>
      </c>
      <c r="N18" s="2022">
        <v>9</v>
      </c>
      <c r="O18" s="2022"/>
      <c r="P18" s="2023"/>
      <c r="Q18" s="2024"/>
      <c r="R18" s="468"/>
      <c r="S18" s="468"/>
      <c r="T18" s="468"/>
      <c r="U18" s="2023"/>
      <c r="V18" s="2024"/>
      <c r="W18" s="468"/>
      <c r="X18" s="468"/>
      <c r="Y18" s="468"/>
      <c r="Z18" s="2024"/>
      <c r="AA18" s="2024"/>
      <c r="AB18" s="468"/>
      <c r="AC18" s="468"/>
      <c r="AD18" s="468"/>
      <c r="AE18" s="2024"/>
      <c r="AF18" s="2024"/>
      <c r="AG18" s="2025"/>
      <c r="AH18" s="2025"/>
      <c r="AI18" s="2025"/>
      <c r="AJ18" s="2024"/>
      <c r="AK18" s="2024"/>
      <c r="AL18" s="1615"/>
      <c r="AM18" s="1615"/>
      <c r="AN18" s="2026"/>
      <c r="AO18" s="1959" t="s">
        <v>228</v>
      </c>
      <c r="AP18" s="1960">
        <v>0.25</v>
      </c>
      <c r="AQ18" s="1961" t="s">
        <v>228</v>
      </c>
      <c r="AR18" s="1962">
        <v>0.25</v>
      </c>
      <c r="AS18" s="1963">
        <f t="shared" ref="AS18" si="17">SUM(AP18:AR18)</f>
        <v>0.5</v>
      </c>
      <c r="AT18" s="2004"/>
      <c r="AU18" s="2005"/>
      <c r="AV18" s="2006"/>
      <c r="AW18" s="2004"/>
      <c r="AX18" s="2005"/>
      <c r="AY18" s="2007"/>
      <c r="AZ18" s="1968">
        <f>(M18+R18+W18+AB18+AG18+AL18)-B18</f>
        <v>0</v>
      </c>
      <c r="BA18" s="80">
        <f>(S18+N18+X18+AC18+AH18+AM18)-(C18+D18)</f>
        <v>0</v>
      </c>
      <c r="BB18" s="771">
        <f>(O18+T18+Y18+AD18+AI18+AN18)-H18</f>
        <v>0</v>
      </c>
    </row>
    <row r="19" spans="1:54">
      <c r="A19" s="1979" t="s">
        <v>783</v>
      </c>
      <c r="B19" s="89">
        <f>SUM(B17:B18)</f>
        <v>36</v>
      </c>
      <c r="C19" s="89">
        <f t="shared" ref="C19:H19" si="18">SUM(C17:C18)</f>
        <v>18</v>
      </c>
      <c r="D19" s="90">
        <f t="shared" si="18"/>
        <v>0</v>
      </c>
      <c r="E19" s="91">
        <f t="shared" si="18"/>
        <v>0</v>
      </c>
      <c r="F19" s="89">
        <f t="shared" ref="F19:G19" si="19">SUM(F17:F18)</f>
        <v>0</v>
      </c>
      <c r="G19" s="92">
        <f t="shared" si="19"/>
        <v>0</v>
      </c>
      <c r="H19" s="1063">
        <f t="shared" si="18"/>
        <v>0</v>
      </c>
      <c r="I19" s="94"/>
      <c r="J19" s="1210"/>
      <c r="K19" s="298"/>
      <c r="L19" s="299"/>
      <c r="M19" s="493"/>
      <c r="N19" s="493"/>
      <c r="O19" s="493"/>
      <c r="P19" s="99"/>
      <c r="Q19" s="108"/>
      <c r="R19" s="494"/>
      <c r="S19" s="494"/>
      <c r="T19" s="494"/>
      <c r="U19" s="298"/>
      <c r="V19" s="98"/>
      <c r="W19" s="493"/>
      <c r="X19" s="493"/>
      <c r="Y19" s="493"/>
      <c r="Z19" s="108"/>
      <c r="AA19" s="108"/>
      <c r="AB19" s="493"/>
      <c r="AC19" s="493"/>
      <c r="AD19" s="493"/>
      <c r="AE19" s="1994"/>
      <c r="AF19" s="1994"/>
      <c r="AG19" s="2027"/>
      <c r="AH19" s="2027"/>
      <c r="AI19" s="2027"/>
      <c r="AJ19" s="1994"/>
      <c r="AK19" s="1994"/>
      <c r="AL19" s="2027"/>
      <c r="AM19" s="2027"/>
      <c r="AN19" s="2028"/>
      <c r="AO19" s="1993"/>
      <c r="AP19" s="1994"/>
      <c r="AQ19" s="1995"/>
      <c r="AR19" s="1996"/>
      <c r="AS19" s="1983">
        <v>1</v>
      </c>
      <c r="AT19" s="5136"/>
      <c r="AU19" s="5137"/>
      <c r="AV19" s="5147"/>
      <c r="AW19" s="5139"/>
      <c r="AX19" s="5140"/>
      <c r="AY19" s="5141"/>
      <c r="AZ19" s="1984"/>
      <c r="BA19" s="1984"/>
      <c r="BB19" s="1984"/>
    </row>
    <row r="20" spans="1:54" s="11" customFormat="1">
      <c r="A20" s="2029" t="s">
        <v>802</v>
      </c>
      <c r="B20" s="561"/>
      <c r="C20" s="561"/>
      <c r="D20" s="561"/>
      <c r="E20" s="2030"/>
      <c r="F20" s="2031"/>
      <c r="G20" s="876"/>
      <c r="H20" s="561"/>
      <c r="I20" s="565"/>
      <c r="J20" s="708"/>
      <c r="K20" s="567"/>
      <c r="L20" s="568"/>
      <c r="M20" s="569"/>
      <c r="N20" s="569"/>
      <c r="O20" s="569"/>
      <c r="P20" s="567"/>
      <c r="Q20" s="560"/>
      <c r="R20" s="569"/>
      <c r="S20" s="569"/>
      <c r="T20" s="569"/>
      <c r="U20" s="567"/>
      <c r="V20" s="560"/>
      <c r="W20" s="569"/>
      <c r="X20" s="569"/>
      <c r="Y20" s="569"/>
      <c r="Z20" s="560"/>
      <c r="AA20" s="560"/>
      <c r="AB20" s="569"/>
      <c r="AC20" s="569"/>
      <c r="AD20" s="569"/>
      <c r="AE20" s="560"/>
      <c r="AF20" s="560"/>
      <c r="AG20" s="560"/>
      <c r="AH20" s="560"/>
      <c r="AI20" s="560"/>
      <c r="AJ20" s="560"/>
      <c r="AK20" s="560"/>
      <c r="AL20" s="560"/>
      <c r="AM20" s="560"/>
      <c r="AN20" s="560"/>
      <c r="AO20" s="1011"/>
      <c r="AP20" s="566"/>
      <c r="AQ20" s="566"/>
      <c r="AR20" s="1012"/>
      <c r="AS20" s="566"/>
      <c r="AT20" s="566"/>
      <c r="AU20" s="566"/>
      <c r="AV20" s="566"/>
      <c r="AW20" s="566"/>
      <c r="AX20" s="566"/>
      <c r="AY20" s="566"/>
      <c r="AZ20" s="1301"/>
      <c r="BA20" s="1301"/>
      <c r="BB20" s="1301"/>
    </row>
    <row r="21" spans="1:54" ht="28.9" customHeight="1">
      <c r="A21" s="5148" t="s">
        <v>803</v>
      </c>
      <c r="B21" s="2032">
        <v>18</v>
      </c>
      <c r="C21" s="2032">
        <v>9</v>
      </c>
      <c r="D21" s="460">
        <f>SUM(E21:G21)</f>
        <v>0</v>
      </c>
      <c r="E21" s="1945"/>
      <c r="F21" s="1946"/>
      <c r="G21" s="1947"/>
      <c r="H21" s="1948"/>
      <c r="I21" s="1949" t="s">
        <v>804</v>
      </c>
      <c r="J21" s="2033">
        <v>1</v>
      </c>
      <c r="K21" s="2034" t="s">
        <v>805</v>
      </c>
      <c r="L21" s="2035" t="s">
        <v>806</v>
      </c>
      <c r="M21" s="2036">
        <v>18</v>
      </c>
      <c r="N21" s="2036">
        <v>9</v>
      </c>
      <c r="O21" s="2036"/>
      <c r="P21" s="2037"/>
      <c r="Q21" s="2038"/>
      <c r="R21" s="2036"/>
      <c r="S21" s="2036"/>
      <c r="T21" s="2036"/>
      <c r="U21" s="2039"/>
      <c r="V21" s="2038"/>
      <c r="W21" s="2040"/>
      <c r="X21" s="2041"/>
      <c r="Y21" s="519"/>
      <c r="Z21" s="2042"/>
      <c r="AA21" s="2042"/>
      <c r="AB21" s="511"/>
      <c r="AC21" s="511"/>
      <c r="AD21" s="511"/>
      <c r="AE21" s="2042"/>
      <c r="AF21" s="2042"/>
      <c r="AG21" s="1977"/>
      <c r="AH21" s="1977"/>
      <c r="AI21" s="1977"/>
      <c r="AJ21" s="2042"/>
      <c r="AK21" s="2042"/>
      <c r="AL21" s="2043"/>
      <c r="AM21" s="1977"/>
      <c r="AN21" s="1978"/>
      <c r="AO21" s="1959" t="s">
        <v>228</v>
      </c>
      <c r="AP21" s="1960">
        <v>0.25</v>
      </c>
      <c r="AQ21" s="1961" t="s">
        <v>228</v>
      </c>
      <c r="AR21" s="1962">
        <v>0.25</v>
      </c>
      <c r="AS21" s="1963">
        <f t="shared" ref="AS21" si="20">SUM(AP21:AR21)</f>
        <v>0.5</v>
      </c>
      <c r="AT21" s="2004"/>
      <c r="AU21" s="2005"/>
      <c r="AV21" s="2006"/>
      <c r="AW21" s="2004"/>
      <c r="AX21" s="2005"/>
      <c r="AY21" s="2007"/>
      <c r="AZ21" s="1968">
        <f>(M21+R21+W21+AB21+AG21+AL21)-B21</f>
        <v>0</v>
      </c>
      <c r="BA21" s="80">
        <f>(S21+N21+X21+AC21+AH21+AM21)-(C21+D21)</f>
        <v>0</v>
      </c>
      <c r="BB21" s="771">
        <f>(O21+T21+Y21+AD21+AI21+AN21)-H21</f>
        <v>0</v>
      </c>
    </row>
    <row r="22" spans="1:54" ht="28.9" customHeight="1">
      <c r="A22" s="5149"/>
      <c r="B22" s="2032">
        <v>18</v>
      </c>
      <c r="C22" s="2032">
        <v>9</v>
      </c>
      <c r="D22" s="460">
        <f>SUM(E22:G22)</f>
        <v>0</v>
      </c>
      <c r="E22" s="1945"/>
      <c r="F22" s="1946"/>
      <c r="G22" s="1947"/>
      <c r="H22" s="1948"/>
      <c r="I22" s="1949" t="s">
        <v>807</v>
      </c>
      <c r="J22" s="1950">
        <v>1</v>
      </c>
      <c r="K22" s="2044" t="s">
        <v>671</v>
      </c>
      <c r="L22" s="2045" t="s">
        <v>672</v>
      </c>
      <c r="M22" s="2046">
        <v>18</v>
      </c>
      <c r="N22" s="2046">
        <v>9</v>
      </c>
      <c r="O22" s="2046"/>
      <c r="P22" s="2044"/>
      <c r="Q22" s="2047"/>
      <c r="R22" s="1265"/>
      <c r="S22" s="1265"/>
      <c r="T22" s="1265"/>
      <c r="U22" s="2044"/>
      <c r="V22" s="2047"/>
      <c r="W22" s="1265"/>
      <c r="X22" s="1265"/>
      <c r="Y22" s="1265"/>
      <c r="Z22" s="2047"/>
      <c r="AA22" s="2047"/>
      <c r="AB22" s="1265"/>
      <c r="AC22" s="1265"/>
      <c r="AD22" s="1265"/>
      <c r="AE22" s="2047"/>
      <c r="AF22" s="2047"/>
      <c r="AG22" s="2048"/>
      <c r="AH22" s="2048"/>
      <c r="AI22" s="2048"/>
      <c r="AJ22" s="2047"/>
      <c r="AK22" s="2047"/>
      <c r="AL22" s="2049"/>
      <c r="AM22" s="2049"/>
      <c r="AN22" s="2050"/>
      <c r="AO22" s="1959" t="s">
        <v>228</v>
      </c>
      <c r="AP22" s="1960">
        <v>0.25</v>
      </c>
      <c r="AQ22" s="1961" t="s">
        <v>228</v>
      </c>
      <c r="AR22" s="1962">
        <v>0.25</v>
      </c>
      <c r="AS22" s="1963">
        <f t="shared" ref="AS22" si="21">SUM(AP22:AR22)</f>
        <v>0.5</v>
      </c>
      <c r="AT22" s="2004"/>
      <c r="AU22" s="2005"/>
      <c r="AV22" s="2006"/>
      <c r="AW22" s="2004"/>
      <c r="AX22" s="2005"/>
      <c r="AY22" s="2007"/>
      <c r="AZ22" s="1968">
        <f>(M22+R22+W22+AB22+AG22+AL22)-B22</f>
        <v>0</v>
      </c>
      <c r="BA22" s="80">
        <f>(S22+N22+X22+AC22+AH22+AM22)-(C22+D22)</f>
        <v>0</v>
      </c>
      <c r="BB22" s="771">
        <f>(O22+T22+Y22+AD22+AI22+AN22)-H22</f>
        <v>0</v>
      </c>
    </row>
    <row r="23" spans="1:54">
      <c r="A23" s="1979" t="s">
        <v>808</v>
      </c>
      <c r="B23" s="89">
        <f>SUM(B21:B22)</f>
        <v>36</v>
      </c>
      <c r="C23" s="89">
        <f t="shared" ref="C23:H23" si="22">SUM(C21:C22)</f>
        <v>18</v>
      </c>
      <c r="D23" s="90">
        <f t="shared" si="22"/>
        <v>0</v>
      </c>
      <c r="E23" s="91">
        <f t="shared" si="22"/>
        <v>0</v>
      </c>
      <c r="F23" s="89">
        <f t="shared" ref="F23:G23" si="23">SUM(F21:F22)</f>
        <v>0</v>
      </c>
      <c r="G23" s="92">
        <f t="shared" si="23"/>
        <v>0</v>
      </c>
      <c r="H23" s="1063">
        <f t="shared" si="22"/>
        <v>0</v>
      </c>
      <c r="I23" s="94"/>
      <c r="J23" s="1210"/>
      <c r="K23" s="298"/>
      <c r="L23" s="299"/>
      <c r="M23" s="493"/>
      <c r="N23" s="493"/>
      <c r="O23" s="493"/>
      <c r="P23" s="99"/>
      <c r="Q23" s="108"/>
      <c r="R23" s="494"/>
      <c r="S23" s="494"/>
      <c r="T23" s="494"/>
      <c r="U23" s="298"/>
      <c r="V23" s="98"/>
      <c r="W23" s="493"/>
      <c r="X23" s="493"/>
      <c r="Y23" s="493"/>
      <c r="Z23" s="108"/>
      <c r="AA23" s="108"/>
      <c r="AB23" s="493"/>
      <c r="AC23" s="493"/>
      <c r="AD23" s="493"/>
      <c r="AE23" s="1994"/>
      <c r="AF23" s="1994"/>
      <c r="AG23" s="2027"/>
      <c r="AH23" s="2027"/>
      <c r="AI23" s="2027"/>
      <c r="AJ23" s="1994"/>
      <c r="AK23" s="1994"/>
      <c r="AL23" s="2027"/>
      <c r="AM23" s="2027"/>
      <c r="AN23" s="2028"/>
      <c r="AO23" s="1993"/>
      <c r="AP23" s="1994"/>
      <c r="AQ23" s="1995"/>
      <c r="AR23" s="1996"/>
      <c r="AS23" s="1983">
        <v>1</v>
      </c>
      <c r="AT23" s="5136"/>
      <c r="AU23" s="5137"/>
      <c r="AV23" s="5147"/>
      <c r="AW23" s="5139"/>
      <c r="AX23" s="5140"/>
      <c r="AY23" s="5141"/>
      <c r="AZ23" s="1984"/>
      <c r="BA23" s="1984"/>
      <c r="BB23" s="1984"/>
    </row>
    <row r="24" spans="1:54" ht="28.9" customHeight="1">
      <c r="A24" s="5148" t="s">
        <v>809</v>
      </c>
      <c r="B24" s="506">
        <v>20</v>
      </c>
      <c r="C24" s="506">
        <v>10</v>
      </c>
      <c r="D24" s="460">
        <f>SUM(E24:G24)</f>
        <v>0</v>
      </c>
      <c r="E24" s="1945"/>
      <c r="F24" s="1946"/>
      <c r="G24" s="1947"/>
      <c r="H24" s="1948"/>
      <c r="I24" s="1949" t="s">
        <v>810</v>
      </c>
      <c r="J24" s="1969">
        <v>1</v>
      </c>
      <c r="K24" s="1970" t="s">
        <v>800</v>
      </c>
      <c r="L24" s="1971" t="s">
        <v>801</v>
      </c>
      <c r="M24" s="2051">
        <v>12</v>
      </c>
      <c r="N24" s="2051">
        <v>6</v>
      </c>
      <c r="O24" s="2051"/>
      <c r="P24" s="1970" t="s">
        <v>791</v>
      </c>
      <c r="Q24" s="1972" t="s">
        <v>330</v>
      </c>
      <c r="R24" s="510">
        <v>8</v>
      </c>
      <c r="S24" s="510">
        <v>4</v>
      </c>
      <c r="T24" s="510"/>
      <c r="U24" s="1970"/>
      <c r="V24" s="1972"/>
      <c r="W24" s="510"/>
      <c r="X24" s="510"/>
      <c r="Y24" s="510"/>
      <c r="Z24" s="1974"/>
      <c r="AA24" s="1974"/>
      <c r="AB24" s="510"/>
      <c r="AC24" s="510"/>
      <c r="AD24" s="510"/>
      <c r="AE24" s="1974"/>
      <c r="AF24" s="1974"/>
      <c r="AG24" s="1975"/>
      <c r="AH24" s="1975"/>
      <c r="AI24" s="1975"/>
      <c r="AJ24" s="1974"/>
      <c r="AK24" s="1974"/>
      <c r="AL24" s="276"/>
      <c r="AM24" s="276"/>
      <c r="AN24" s="1976"/>
      <c r="AO24" s="1959" t="s">
        <v>228</v>
      </c>
      <c r="AP24" s="1960">
        <v>0.25</v>
      </c>
      <c r="AQ24" s="1961" t="s">
        <v>228</v>
      </c>
      <c r="AR24" s="1962">
        <v>0.25</v>
      </c>
      <c r="AS24" s="1963">
        <f t="shared" ref="AS24" si="24">SUM(AP24:AR24)</f>
        <v>0.5</v>
      </c>
      <c r="AT24" s="2004"/>
      <c r="AU24" s="2005"/>
      <c r="AV24" s="2006"/>
      <c r="AW24" s="2004"/>
      <c r="AX24" s="2005"/>
      <c r="AY24" s="2007"/>
      <c r="AZ24" s="1968">
        <f>(M24+R24+W24+AB24+AG24+AL24)-B24</f>
        <v>0</v>
      </c>
      <c r="BA24" s="80">
        <f>(S24+N24+X24+AC24+AH24+AM24)-(C24+D24)</f>
        <v>0</v>
      </c>
      <c r="BB24" s="771">
        <f>(O24+T24+Y24+AD24+AI24+AN24)-H24</f>
        <v>0</v>
      </c>
    </row>
    <row r="25" spans="1:54" ht="28.9" customHeight="1">
      <c r="A25" s="5149"/>
      <c r="B25" s="1946"/>
      <c r="C25" s="1946"/>
      <c r="D25" s="1093">
        <f>SUM(E25:G25)</f>
        <v>30</v>
      </c>
      <c r="E25" s="1945"/>
      <c r="F25" s="1946"/>
      <c r="G25" s="2052">
        <v>30</v>
      </c>
      <c r="H25" s="2011"/>
      <c r="I25" s="125" t="s">
        <v>811</v>
      </c>
      <c r="J25" s="2012">
        <v>1</v>
      </c>
      <c r="K25" s="352" t="s">
        <v>791</v>
      </c>
      <c r="L25" s="2053" t="s">
        <v>330</v>
      </c>
      <c r="M25" s="1811"/>
      <c r="N25" s="1811">
        <v>30</v>
      </c>
      <c r="O25" s="1811"/>
      <c r="P25" s="2054"/>
      <c r="Q25" s="2042"/>
      <c r="R25" s="511"/>
      <c r="S25" s="511"/>
      <c r="T25" s="511"/>
      <c r="U25" s="2054"/>
      <c r="V25" s="2042"/>
      <c r="W25" s="511"/>
      <c r="X25" s="511"/>
      <c r="Y25" s="511"/>
      <c r="Z25" s="2042"/>
      <c r="AA25" s="2042"/>
      <c r="AB25" s="511"/>
      <c r="AC25" s="511"/>
      <c r="AD25" s="511"/>
      <c r="AE25" s="2042"/>
      <c r="AF25" s="2042"/>
      <c r="AG25" s="276"/>
      <c r="AH25" s="276"/>
      <c r="AI25" s="276"/>
      <c r="AJ25" s="2042"/>
      <c r="AK25" s="2042"/>
      <c r="AL25" s="276"/>
      <c r="AM25" s="276"/>
      <c r="AN25" s="1976"/>
      <c r="AO25" s="1959" t="s">
        <v>362</v>
      </c>
      <c r="AP25" s="1960">
        <v>0.13</v>
      </c>
      <c r="AQ25" s="1961" t="s">
        <v>362</v>
      </c>
      <c r="AR25" s="1962">
        <v>0.12</v>
      </c>
      <c r="AS25" s="1963">
        <v>0.13</v>
      </c>
      <c r="AT25" s="2004"/>
      <c r="AU25" s="2005"/>
      <c r="AV25" s="2006"/>
      <c r="AW25" s="2004"/>
      <c r="AX25" s="2005"/>
      <c r="AY25" s="2007"/>
      <c r="AZ25" s="1968">
        <f>(M25+R25+W25+AB25+AG25+AL25)-B25</f>
        <v>0</v>
      </c>
      <c r="BA25" s="80">
        <f>(S25+N25+X25+AC25+AH25+AM25)-(C25+D25)</f>
        <v>0</v>
      </c>
      <c r="BB25" s="771">
        <f>(O25+T25+Y25+AD25+AI25+AN25)-H25</f>
        <v>0</v>
      </c>
    </row>
    <row r="26" spans="1:54" ht="28.9" customHeight="1">
      <c r="A26" s="5149"/>
      <c r="B26" s="287">
        <v>20</v>
      </c>
      <c r="C26" s="287">
        <v>10</v>
      </c>
      <c r="D26" s="1093">
        <f>SUM(E26:G26)</f>
        <v>0</v>
      </c>
      <c r="E26" s="1945"/>
      <c r="F26" s="1946"/>
      <c r="G26" s="1947"/>
      <c r="H26" s="2011"/>
      <c r="I26" s="125" t="s">
        <v>812</v>
      </c>
      <c r="J26" s="2012">
        <v>1</v>
      </c>
      <c r="K26" s="327"/>
      <c r="L26" s="328"/>
      <c r="M26" s="1701"/>
      <c r="N26" s="1701"/>
      <c r="O26" s="1701"/>
      <c r="P26" s="327"/>
      <c r="Q26" s="1231"/>
      <c r="R26" s="519"/>
      <c r="S26" s="519"/>
      <c r="T26" s="519"/>
      <c r="U26" s="352"/>
      <c r="V26" s="2053"/>
      <c r="W26" s="511"/>
      <c r="X26" s="511"/>
      <c r="Y26" s="511"/>
      <c r="Z26" s="2053"/>
      <c r="AA26" s="2053"/>
      <c r="AB26" s="849"/>
      <c r="AC26" s="849"/>
      <c r="AD26" s="849"/>
      <c r="AE26" s="352"/>
      <c r="AF26" s="353"/>
      <c r="AG26" s="287"/>
      <c r="AH26" s="287"/>
      <c r="AI26" s="287"/>
      <c r="AJ26" s="2055"/>
      <c r="AK26" s="2055"/>
      <c r="AL26" s="287"/>
      <c r="AM26" s="287"/>
      <c r="AN26" s="2056"/>
      <c r="AO26" s="1959" t="s">
        <v>362</v>
      </c>
      <c r="AP26" s="1960">
        <v>0.13</v>
      </c>
      <c r="AQ26" s="1961" t="s">
        <v>362</v>
      </c>
      <c r="AR26" s="1962">
        <v>0.12</v>
      </c>
      <c r="AS26" s="1963">
        <v>0.13</v>
      </c>
      <c r="AT26" s="2004"/>
      <c r="AU26" s="2005"/>
      <c r="AV26" s="2006"/>
      <c r="AW26" s="2004"/>
      <c r="AX26" s="2005"/>
      <c r="AY26" s="2007"/>
      <c r="AZ26" s="1968">
        <f>(M26+R26+W26+AB26+AG26+AL26)-B26</f>
        <v>-20</v>
      </c>
      <c r="BA26" s="80">
        <f>(S26+N26+X26+AC26+AH26+AM26)-(C26+D26)</f>
        <v>-10</v>
      </c>
      <c r="BB26" s="771">
        <f>(O26+T26+Y26+AD26+AI26+AN26)-H26</f>
        <v>0</v>
      </c>
    </row>
    <row r="27" spans="1:54">
      <c r="A27" s="1979" t="s">
        <v>808</v>
      </c>
      <c r="B27" s="89">
        <f>SUM(B24:B26)</f>
        <v>40</v>
      </c>
      <c r="C27" s="89">
        <f t="shared" ref="C27:H27" si="25">SUM(C24:C26)</f>
        <v>20</v>
      </c>
      <c r="D27" s="90">
        <f t="shared" si="25"/>
        <v>30</v>
      </c>
      <c r="E27" s="91">
        <f t="shared" si="25"/>
        <v>0</v>
      </c>
      <c r="F27" s="89">
        <f t="shared" ref="F27:G27" si="26">SUM(F24:F26)</f>
        <v>0</v>
      </c>
      <c r="G27" s="92">
        <f t="shared" si="26"/>
        <v>30</v>
      </c>
      <c r="H27" s="93">
        <f t="shared" si="25"/>
        <v>0</v>
      </c>
      <c r="I27" s="1527"/>
      <c r="J27" s="2057"/>
      <c r="K27" s="102"/>
      <c r="L27" s="103"/>
      <c r="M27" s="792"/>
      <c r="N27" s="792"/>
      <c r="O27" s="792"/>
      <c r="P27" s="105"/>
      <c r="Q27" s="2058"/>
      <c r="R27" s="1530"/>
      <c r="S27" s="1530"/>
      <c r="T27" s="1530"/>
      <c r="U27" s="102"/>
      <c r="V27" s="104"/>
      <c r="W27" s="792"/>
      <c r="X27" s="792"/>
      <c r="Y27" s="792"/>
      <c r="Z27" s="2058"/>
      <c r="AA27" s="2058"/>
      <c r="AB27" s="792"/>
      <c r="AC27" s="792"/>
      <c r="AD27" s="792"/>
      <c r="AE27" s="1994"/>
      <c r="AF27" s="1994"/>
      <c r="AG27" s="2027"/>
      <c r="AH27" s="2027"/>
      <c r="AI27" s="2027"/>
      <c r="AJ27" s="1994"/>
      <c r="AK27" s="1994"/>
      <c r="AL27" s="2027"/>
      <c r="AM27" s="2027"/>
      <c r="AN27" s="2028"/>
      <c r="AO27" s="1993"/>
      <c r="AP27" s="1994"/>
      <c r="AQ27" s="1995"/>
      <c r="AR27" s="1996"/>
      <c r="AS27" s="1983">
        <v>1</v>
      </c>
      <c r="AT27" s="5136"/>
      <c r="AU27" s="5137"/>
      <c r="AV27" s="5147"/>
      <c r="AW27" s="5136"/>
      <c r="AX27" s="5137"/>
      <c r="AY27" s="5138"/>
      <c r="AZ27" s="1984"/>
      <c r="BA27" s="1984"/>
      <c r="BB27" s="1984"/>
    </row>
    <row r="28" spans="1:54" ht="28.9" customHeight="1">
      <c r="A28" s="1985" t="s">
        <v>792</v>
      </c>
      <c r="B28" s="1946"/>
      <c r="C28" s="1946"/>
      <c r="D28" s="1093">
        <f>SUM(E28:G28)</f>
        <v>20</v>
      </c>
      <c r="E28" s="597">
        <v>20</v>
      </c>
      <c r="F28" s="1946"/>
      <c r="G28" s="1998"/>
      <c r="H28" s="2011"/>
      <c r="I28" s="59" t="s">
        <v>793</v>
      </c>
      <c r="J28" s="2059">
        <v>1</v>
      </c>
      <c r="K28" s="327" t="s">
        <v>794</v>
      </c>
      <c r="L28" s="328" t="s">
        <v>795</v>
      </c>
      <c r="M28" s="1304">
        <v>20</v>
      </c>
      <c r="N28" s="1811"/>
      <c r="O28" s="1811"/>
      <c r="P28" s="2013"/>
      <c r="Q28" s="2060"/>
      <c r="R28" s="1304"/>
      <c r="S28" s="1304"/>
      <c r="T28" s="1304"/>
      <c r="U28" s="2013"/>
      <c r="V28" s="2060"/>
      <c r="W28" s="1304"/>
      <c r="X28" s="1304"/>
      <c r="Y28" s="1304"/>
      <c r="Z28" s="2060"/>
      <c r="AA28" s="2060"/>
      <c r="AB28" s="1304"/>
      <c r="AC28" s="1304"/>
      <c r="AD28" s="1304"/>
      <c r="AE28" s="2060"/>
      <c r="AF28" s="2060"/>
      <c r="AG28" s="1303"/>
      <c r="AH28" s="1303"/>
      <c r="AI28" s="1303"/>
      <c r="AJ28" s="2060"/>
      <c r="AK28" s="2060"/>
      <c r="AL28" s="1303"/>
      <c r="AM28" s="1303"/>
      <c r="AN28" s="2061"/>
      <c r="AO28" s="1959" t="s">
        <v>229</v>
      </c>
      <c r="AP28" s="1960">
        <v>0.5</v>
      </c>
      <c r="AQ28" s="1961" t="s">
        <v>228</v>
      </c>
      <c r="AR28" s="1962">
        <v>0.5</v>
      </c>
      <c r="AS28" s="1963">
        <v>0.5</v>
      </c>
      <c r="AT28" s="2004"/>
      <c r="AU28" s="2005"/>
      <c r="AV28" s="2006"/>
      <c r="AW28" s="2004"/>
      <c r="AX28" s="2005"/>
      <c r="AY28" s="2007"/>
      <c r="AZ28" s="1968">
        <f>(M28+R28+W28+AB28+AG28+AL28)-B28</f>
        <v>20</v>
      </c>
      <c r="BA28" s="80">
        <f>(S28+N28+X28+AC28+AH28+AM28)-(C28+D28)</f>
        <v>-20</v>
      </c>
      <c r="BB28" s="771">
        <f>(O28+T28+Y28+AD28+AI28+AN28)-H28</f>
        <v>0</v>
      </c>
    </row>
    <row r="29" spans="1:54">
      <c r="A29" s="1979" t="s">
        <v>796</v>
      </c>
      <c r="B29" s="89">
        <f>SUM(B28)</f>
        <v>0</v>
      </c>
      <c r="C29" s="89">
        <f t="shared" ref="C29:H29" si="27">SUM(C28)</f>
        <v>0</v>
      </c>
      <c r="D29" s="90">
        <f t="shared" si="27"/>
        <v>20</v>
      </c>
      <c r="E29" s="91">
        <f t="shared" si="27"/>
        <v>20</v>
      </c>
      <c r="F29" s="89">
        <f t="shared" ref="F29:G29" si="28">SUM(F28)</f>
        <v>0</v>
      </c>
      <c r="G29" s="92">
        <f t="shared" si="28"/>
        <v>0</v>
      </c>
      <c r="H29" s="93">
        <f t="shared" si="27"/>
        <v>0</v>
      </c>
      <c r="I29" s="1527"/>
      <c r="J29" s="2057"/>
      <c r="K29" s="102"/>
      <c r="L29" s="103"/>
      <c r="M29" s="792"/>
      <c r="N29" s="792"/>
      <c r="O29" s="792"/>
      <c r="P29" s="105"/>
      <c r="Q29" s="2058"/>
      <c r="R29" s="1530"/>
      <c r="S29" s="1530"/>
      <c r="T29" s="1530"/>
      <c r="U29" s="102"/>
      <c r="V29" s="104"/>
      <c r="W29" s="792"/>
      <c r="X29" s="792"/>
      <c r="Y29" s="792"/>
      <c r="Z29" s="2058"/>
      <c r="AA29" s="2058"/>
      <c r="AB29" s="792"/>
      <c r="AC29" s="792"/>
      <c r="AD29" s="792"/>
      <c r="AE29" s="1990"/>
      <c r="AF29" s="1990"/>
      <c r="AG29" s="1991"/>
      <c r="AH29" s="1991"/>
      <c r="AI29" s="1991"/>
      <c r="AJ29" s="1990"/>
      <c r="AK29" s="1990"/>
      <c r="AL29" s="1991"/>
      <c r="AM29" s="1991"/>
      <c r="AN29" s="1992"/>
      <c r="AO29" s="2062"/>
      <c r="AP29" s="1994"/>
      <c r="AQ29" s="1995"/>
      <c r="AR29" s="1996"/>
      <c r="AS29" s="1983">
        <v>1</v>
      </c>
      <c r="AT29" s="5133"/>
      <c r="AU29" s="5134"/>
      <c r="AV29" s="5135"/>
      <c r="AW29" s="5136"/>
      <c r="AX29" s="5137"/>
      <c r="AY29" s="5138"/>
      <c r="AZ29" s="1984"/>
      <c r="BA29" s="1984"/>
      <c r="BB29" s="1984"/>
    </row>
    <row r="30" spans="1:54" ht="28.9" customHeight="1">
      <c r="A30" s="2010" t="s">
        <v>813</v>
      </c>
      <c r="B30" s="1946"/>
      <c r="C30" s="1946"/>
      <c r="D30" s="1093">
        <f>SUM(E30:G30)</f>
        <v>0</v>
      </c>
      <c r="E30" s="1945"/>
      <c r="F30" s="1946"/>
      <c r="G30" s="1947"/>
      <c r="H30" s="2011"/>
      <c r="I30" s="1977" t="s">
        <v>717</v>
      </c>
      <c r="J30" s="2059">
        <v>1</v>
      </c>
      <c r="K30" s="352" t="s">
        <v>791</v>
      </c>
      <c r="L30" s="353" t="s">
        <v>330</v>
      </c>
      <c r="M30" s="1304"/>
      <c r="N30" s="1304"/>
      <c r="O30" s="1304"/>
      <c r="P30" s="352"/>
      <c r="Q30" s="2053"/>
      <c r="R30" s="1304"/>
      <c r="S30" s="1304"/>
      <c r="T30" s="1304"/>
      <c r="U30" s="352"/>
      <c r="V30" s="2053"/>
      <c r="W30" s="1304"/>
      <c r="X30" s="1304"/>
      <c r="Y30" s="1304"/>
      <c r="Z30" s="2053"/>
      <c r="AA30" s="2053"/>
      <c r="AB30" s="1304"/>
      <c r="AC30" s="1304"/>
      <c r="AD30" s="1304"/>
      <c r="AE30" s="2053"/>
      <c r="AF30" s="2053"/>
      <c r="AG30" s="1303"/>
      <c r="AH30" s="1303"/>
      <c r="AI30" s="1303"/>
      <c r="AJ30" s="2053"/>
      <c r="AK30" s="2053"/>
      <c r="AL30" s="1303"/>
      <c r="AM30" s="1303"/>
      <c r="AN30" s="2061"/>
      <c r="AO30" s="2063"/>
      <c r="AP30" s="2064"/>
      <c r="AQ30" s="2065"/>
      <c r="AR30" s="2066"/>
      <c r="AS30" s="2067"/>
      <c r="AT30" s="2068" t="s">
        <v>191</v>
      </c>
      <c r="AU30" s="2069"/>
      <c r="AV30" s="2070">
        <v>0.7</v>
      </c>
      <c r="AW30" s="2068" t="s">
        <v>191</v>
      </c>
      <c r="AX30" s="2071"/>
      <c r="AY30" s="2072">
        <v>1</v>
      </c>
      <c r="AZ30" s="1968">
        <f>(M30+R30+W30+AB30+AG30+AL30)-B30</f>
        <v>0</v>
      </c>
      <c r="BA30" s="80">
        <f>(S30+N30+X30+AC30+AH30+AM30)-(C30+D30)</f>
        <v>0</v>
      </c>
      <c r="BB30" s="771">
        <f>(O30+T30+Y30+AD30+AI30+AN30)-H30</f>
        <v>0</v>
      </c>
    </row>
    <row r="31" spans="1:54" ht="27" customHeight="1">
      <c r="A31" s="2073"/>
      <c r="B31" s="1946"/>
      <c r="C31" s="1946"/>
      <c r="D31" s="1093">
        <f>SUM(E31:G31)</f>
        <v>0</v>
      </c>
      <c r="E31" s="1945"/>
      <c r="F31" s="1946"/>
      <c r="G31" s="1947"/>
      <c r="H31" s="2011"/>
      <c r="I31" s="1977"/>
      <c r="J31" s="2059"/>
      <c r="K31" s="352"/>
      <c r="L31" s="353"/>
      <c r="M31" s="1304"/>
      <c r="N31" s="1304"/>
      <c r="O31" s="1304"/>
      <c r="P31" s="352"/>
      <c r="Q31" s="2053"/>
      <c r="R31" s="1304"/>
      <c r="S31" s="1304"/>
      <c r="T31" s="1304"/>
      <c r="U31" s="352"/>
      <c r="V31" s="2053"/>
      <c r="W31" s="1304"/>
      <c r="X31" s="1304"/>
      <c r="Y31" s="1304"/>
      <c r="Z31" s="2053"/>
      <c r="AA31" s="2053"/>
      <c r="AB31" s="1304"/>
      <c r="AC31" s="1304"/>
      <c r="AD31" s="1304"/>
      <c r="AE31" s="2053"/>
      <c r="AF31" s="2053"/>
      <c r="AG31" s="1303"/>
      <c r="AH31" s="1303"/>
      <c r="AI31" s="1303"/>
      <c r="AJ31" s="2053"/>
      <c r="AK31" s="2053"/>
      <c r="AL31" s="1303"/>
      <c r="AM31" s="1303"/>
      <c r="AN31" s="2061"/>
      <c r="AO31" s="2063"/>
      <c r="AP31" s="2064"/>
      <c r="AQ31" s="2065"/>
      <c r="AR31" s="2066"/>
      <c r="AS31" s="2067"/>
      <c r="AT31" s="2068" t="s">
        <v>221</v>
      </c>
      <c r="AU31" s="2074" t="s">
        <v>814</v>
      </c>
      <c r="AV31" s="2070">
        <v>0.3</v>
      </c>
      <c r="AW31" s="2075"/>
      <c r="AX31" s="2071"/>
      <c r="AY31" s="2076"/>
      <c r="AZ31" s="1968">
        <f>(M31+R31+W31+AB31+AG31+AL31)-B31</f>
        <v>0</v>
      </c>
      <c r="BA31" s="80">
        <f>(S31+N31+X31+AC31+AH31+AM31)-(C31+D31)</f>
        <v>0</v>
      </c>
      <c r="BB31" s="771">
        <f>(O31+T31+Y31+AD31+AI31+AN31)-H31</f>
        <v>0</v>
      </c>
    </row>
    <row r="32" spans="1:54" ht="15.75" thickBot="1">
      <c r="A32" s="1979" t="s">
        <v>815</v>
      </c>
      <c r="B32" s="2077"/>
      <c r="C32" s="2077"/>
      <c r="D32" s="2078"/>
      <c r="E32" s="2079"/>
      <c r="F32" s="2077"/>
      <c r="G32" s="2080"/>
      <c r="H32" s="2081"/>
      <c r="I32" s="94"/>
      <c r="J32" s="1210"/>
      <c r="K32" s="825"/>
      <c r="L32" s="826"/>
      <c r="M32" s="493"/>
      <c r="N32" s="493"/>
      <c r="O32" s="493"/>
      <c r="P32" s="832"/>
      <c r="Q32" s="1038"/>
      <c r="R32" s="494"/>
      <c r="S32" s="494"/>
      <c r="T32" s="494"/>
      <c r="U32" s="825"/>
      <c r="V32" s="1037"/>
      <c r="W32" s="493"/>
      <c r="X32" s="493"/>
      <c r="Y32" s="493"/>
      <c r="Z32" s="1038"/>
      <c r="AA32" s="1038"/>
      <c r="AB32" s="493"/>
      <c r="AC32" s="493"/>
      <c r="AD32" s="493"/>
      <c r="AE32" s="2082"/>
      <c r="AF32" s="2082"/>
      <c r="AG32" s="2008"/>
      <c r="AH32" s="2008"/>
      <c r="AI32" s="2008"/>
      <c r="AJ32" s="2082"/>
      <c r="AK32" s="2082"/>
      <c r="AL32" s="2008"/>
      <c r="AM32" s="2008"/>
      <c r="AN32" s="2009"/>
      <c r="AO32" s="2083"/>
      <c r="AP32" s="2084"/>
      <c r="AQ32" s="2084"/>
      <c r="AR32" s="2085"/>
      <c r="AS32" s="2085"/>
      <c r="AT32" s="2086"/>
      <c r="AU32" s="2087"/>
      <c r="AV32" s="2088">
        <v>1</v>
      </c>
      <c r="AW32" s="2083"/>
      <c r="AX32" s="2087"/>
      <c r="AY32" s="2089">
        <v>1</v>
      </c>
      <c r="AZ32" s="1984"/>
      <c r="BA32" s="1984"/>
      <c r="BB32" s="1984"/>
    </row>
    <row r="33" spans="1:54" ht="15.75" thickBot="1">
      <c r="A33" s="2090" t="s">
        <v>255</v>
      </c>
      <c r="B33" s="2091">
        <f>SUM(B10+B14+B19+B23+B27)</f>
        <v>220</v>
      </c>
      <c r="C33" s="2091">
        <f>SUM(C10+C14+C19+C23+C27)</f>
        <v>110</v>
      </c>
      <c r="D33" s="2092">
        <f>SUM(D16+D27+D29)</f>
        <v>70</v>
      </c>
      <c r="E33" s="2093">
        <f t="shared" ref="E33:H33" si="29">SUM(E16+E27+E29)</f>
        <v>40</v>
      </c>
      <c r="F33" s="2094">
        <f t="shared" ref="F33:G33" si="30">SUM(F16+F27+F29)</f>
        <v>0</v>
      </c>
      <c r="G33" s="2095">
        <f t="shared" si="30"/>
        <v>30</v>
      </c>
      <c r="H33" s="2096">
        <f t="shared" si="29"/>
        <v>0</v>
      </c>
      <c r="I33" s="2097"/>
      <c r="J33" s="2098"/>
      <c r="K33" s="2099"/>
      <c r="L33" s="2100"/>
      <c r="M33" s="2101"/>
      <c r="N33" s="2101"/>
      <c r="O33" s="2101"/>
      <c r="P33" s="2102"/>
      <c r="Q33" s="2103"/>
      <c r="R33" s="2101"/>
      <c r="S33" s="2101"/>
      <c r="T33" s="2101"/>
      <c r="U33" s="2102"/>
      <c r="V33" s="2103"/>
      <c r="W33" s="2101"/>
      <c r="X33" s="2101"/>
      <c r="Y33" s="2101"/>
      <c r="Z33" s="2103"/>
      <c r="AA33" s="2103"/>
      <c r="AB33" s="2101"/>
      <c r="AC33" s="2101"/>
      <c r="AD33" s="2101"/>
      <c r="AE33" s="2103"/>
      <c r="AF33" s="2103"/>
      <c r="AG33" s="2104"/>
      <c r="AH33" s="2104"/>
      <c r="AI33" s="2104"/>
      <c r="AJ33" s="2103"/>
      <c r="AK33" s="2103"/>
      <c r="AL33" s="2104"/>
      <c r="AM33" s="2104"/>
      <c r="AN33" s="2104"/>
      <c r="AO33" s="2105"/>
      <c r="AP33" s="2106"/>
      <c r="AQ33" s="2106"/>
      <c r="AR33" s="2106"/>
      <c r="AS33" s="2107"/>
      <c r="AT33" s="2108"/>
      <c r="AU33" s="2109"/>
      <c r="AV33" s="2110"/>
      <c r="AW33" s="2105"/>
      <c r="AX33" s="2109"/>
      <c r="AY33" s="2110"/>
      <c r="AZ33" s="2110"/>
      <c r="BA33" s="2110"/>
      <c r="BB33" s="2110"/>
    </row>
    <row r="34" spans="1:54" ht="15.75" thickBot="1"/>
    <row r="35" spans="1:54" ht="16.5" thickBot="1">
      <c r="A35" s="206" t="s">
        <v>124</v>
      </c>
      <c r="B35"/>
      <c r="C35"/>
      <c r="I35" s="206" t="s">
        <v>124</v>
      </c>
      <c r="M35" s="961"/>
      <c r="N35" s="961"/>
      <c r="O35" s="961"/>
      <c r="P35" s="1148"/>
      <c r="Q35" s="964"/>
      <c r="R35" s="961"/>
      <c r="S35" s="961"/>
      <c r="T35" s="961"/>
      <c r="U35" s="1148"/>
      <c r="V35" s="964"/>
      <c r="W35" s="961"/>
      <c r="X35" s="961"/>
      <c r="Y35" s="961"/>
      <c r="Z35" s="964"/>
      <c r="AA35" s="964"/>
      <c r="AB35" s="961"/>
      <c r="AC35" s="961"/>
      <c r="AD35" s="961"/>
      <c r="AE35" s="964"/>
      <c r="AF35" s="964"/>
      <c r="AG35" s="1356"/>
      <c r="AH35" s="1356"/>
      <c r="AI35" s="1356"/>
      <c r="AJ35" s="964"/>
      <c r="AK35" s="964"/>
      <c r="AL35" s="1356"/>
      <c r="AO35" s="1356"/>
      <c r="AP35" s="1356"/>
      <c r="AQ35" s="1356"/>
      <c r="AR35" s="1356"/>
      <c r="AS35" s="5126" t="s">
        <v>256</v>
      </c>
      <c r="AT35" s="5127"/>
      <c r="AU35" s="5127"/>
      <c r="AV35" s="1141"/>
      <c r="AW35" s="5109" t="s">
        <v>257</v>
      </c>
      <c r="AX35" s="5110"/>
      <c r="AY35" s="5110"/>
      <c r="AZ35" s="5111"/>
    </row>
    <row r="36" spans="1:54" ht="16.5" thickBot="1">
      <c r="A36" s="211" t="s">
        <v>258</v>
      </c>
      <c r="B36"/>
      <c r="C36"/>
      <c r="I36" s="212" t="s">
        <v>259</v>
      </c>
      <c r="M36" s="961"/>
      <c r="N36" s="961"/>
      <c r="O36" s="961"/>
      <c r="P36" s="1148"/>
      <c r="Q36" s="964"/>
      <c r="R36" s="961"/>
      <c r="S36" s="961"/>
      <c r="T36" s="961"/>
      <c r="U36" s="1148"/>
      <c r="V36" s="964"/>
      <c r="W36" s="961"/>
      <c r="X36" s="961"/>
      <c r="Y36" s="961"/>
      <c r="Z36" s="964"/>
      <c r="AA36" s="964"/>
      <c r="AB36" s="961"/>
      <c r="AC36" s="961"/>
      <c r="AD36" s="961"/>
      <c r="AE36" s="964"/>
      <c r="AF36" s="964"/>
      <c r="AG36" s="1356"/>
      <c r="AH36" s="1356"/>
      <c r="AI36" s="1356"/>
      <c r="AJ36" s="964"/>
      <c r="AK36" s="964"/>
      <c r="AL36" s="1356"/>
      <c r="AM36" s="1356"/>
      <c r="AN36" s="1356"/>
      <c r="AO36" s="1356"/>
      <c r="AP36" s="1356"/>
      <c r="AQ36" s="1356"/>
      <c r="AR36" s="1356"/>
      <c r="AS36" s="5128" t="s">
        <v>816</v>
      </c>
      <c r="AT36" s="5129"/>
      <c r="AU36" s="5129"/>
      <c r="AV36" s="1151"/>
      <c r="AW36" s="2114" t="s">
        <v>261</v>
      </c>
      <c r="AX36" s="2115" t="s">
        <v>262</v>
      </c>
      <c r="AY36" s="2116" t="s">
        <v>263</v>
      </c>
      <c r="AZ36" s="672" t="s">
        <v>454</v>
      </c>
    </row>
    <row r="37" spans="1:54" ht="16.5" thickBot="1">
      <c r="A37" s="216" t="s">
        <v>265</v>
      </c>
      <c r="B37"/>
      <c r="C37"/>
      <c r="I37" s="212" t="s">
        <v>266</v>
      </c>
      <c r="AM37" s="1356"/>
      <c r="AN37" s="1356"/>
      <c r="AS37" s="1155" t="s">
        <v>267</v>
      </c>
      <c r="AT37" s="1156"/>
      <c r="AU37" s="1156"/>
      <c r="AV37" s="1157"/>
      <c r="AW37" s="2117">
        <f>B33</f>
        <v>220</v>
      </c>
      <c r="AX37" s="2118">
        <f>C33</f>
        <v>110</v>
      </c>
      <c r="AY37" s="2119">
        <f>D33</f>
        <v>70</v>
      </c>
      <c r="AZ37" s="675">
        <f>H33</f>
        <v>0</v>
      </c>
    </row>
    <row r="38" spans="1:54" ht="15.75">
      <c r="A38" s="211" t="s">
        <v>268</v>
      </c>
      <c r="B38"/>
      <c r="C38"/>
      <c r="I38" s="212" t="s">
        <v>269</v>
      </c>
      <c r="AS38" s="2120" t="s">
        <v>369</v>
      </c>
      <c r="AT38" s="2121"/>
      <c r="AU38" s="2121"/>
      <c r="AV38" s="1162"/>
      <c r="AX38" s="2122" t="s">
        <v>271</v>
      </c>
    </row>
    <row r="39" spans="1:54" ht="16.5" thickBot="1">
      <c r="A39" s="223" t="s">
        <v>272</v>
      </c>
      <c r="B39"/>
      <c r="C39"/>
      <c r="I39" s="212" t="s">
        <v>273</v>
      </c>
      <c r="AS39" s="2123" t="s">
        <v>817</v>
      </c>
      <c r="AT39" s="2124"/>
      <c r="AU39" s="2124"/>
      <c r="AV39" s="1165"/>
      <c r="AX39" s="2125">
        <f>SUM(AW37+AX37+AY37+AZ37)</f>
        <v>400</v>
      </c>
    </row>
    <row r="40" spans="1:54" ht="15.75">
      <c r="A40" s="223" t="s">
        <v>275</v>
      </c>
      <c r="B40"/>
      <c r="C40"/>
      <c r="I40" s="225" t="s">
        <v>276</v>
      </c>
    </row>
    <row r="41" spans="1:54" ht="15.75">
      <c r="A41" s="223" t="s">
        <v>277</v>
      </c>
      <c r="B41"/>
      <c r="C41"/>
      <c r="I41" s="212" t="s">
        <v>278</v>
      </c>
    </row>
    <row r="42" spans="1:54" ht="15.75">
      <c r="A42" s="223" t="s">
        <v>279</v>
      </c>
      <c r="B42"/>
      <c r="C42"/>
      <c r="I42" s="225" t="s">
        <v>280</v>
      </c>
    </row>
    <row r="43" spans="1:54" ht="31.5">
      <c r="A43" s="223" t="s">
        <v>281</v>
      </c>
      <c r="B43"/>
      <c r="C43"/>
      <c r="I43" s="225" t="s">
        <v>282</v>
      </c>
    </row>
    <row r="44" spans="1:54" ht="16.5" thickBot="1">
      <c r="A44" s="226" t="s">
        <v>283</v>
      </c>
      <c r="B44"/>
      <c r="C44"/>
      <c r="I44" s="227" t="s">
        <v>284</v>
      </c>
    </row>
    <row r="45" spans="1:54">
      <c r="A45"/>
      <c r="B45" s="11"/>
      <c r="C45" s="11"/>
      <c r="D45" s="11"/>
      <c r="E45" s="11"/>
      <c r="F45" s="11"/>
      <c r="G45" s="11"/>
      <c r="H45" s="11"/>
      <c r="I45" s="1572"/>
    </row>
    <row r="46" spans="1:54">
      <c r="A46"/>
      <c r="B46"/>
      <c r="C46"/>
      <c r="D46"/>
      <c r="E46"/>
      <c r="F46"/>
      <c r="G46"/>
      <c r="H46"/>
      <c r="I46" s="1175"/>
    </row>
    <row r="47" spans="1:54">
      <c r="A47"/>
      <c r="B47"/>
      <c r="C47"/>
      <c r="D47"/>
      <c r="E47"/>
      <c r="F47"/>
      <c r="G47"/>
      <c r="H47"/>
      <c r="I47" s="1175"/>
    </row>
    <row r="48" spans="1:54">
      <c r="A48"/>
      <c r="B48"/>
      <c r="C48"/>
      <c r="D48"/>
      <c r="E48"/>
      <c r="F48"/>
      <c r="G48"/>
      <c r="H48"/>
      <c r="I48" s="1175"/>
    </row>
    <row r="49" spans="1:9">
      <c r="A49"/>
      <c r="B49"/>
      <c r="C49"/>
      <c r="D49"/>
      <c r="E49"/>
      <c r="F49"/>
      <c r="G49"/>
      <c r="H49"/>
      <c r="I49" s="1175"/>
    </row>
    <row r="50" spans="1:9">
      <c r="A50"/>
      <c r="B50"/>
      <c r="C50"/>
      <c r="D50"/>
      <c r="E50"/>
      <c r="F50"/>
      <c r="G50"/>
      <c r="H50"/>
      <c r="I50" s="1175"/>
    </row>
    <row r="51" spans="1:9">
      <c r="A51"/>
      <c r="B51"/>
      <c r="C51"/>
      <c r="D51"/>
      <c r="E51"/>
      <c r="F51"/>
      <c r="G51"/>
      <c r="H51"/>
      <c r="I51" s="1175"/>
    </row>
    <row r="52" spans="1:9">
      <c r="A52"/>
      <c r="B52"/>
      <c r="C52"/>
      <c r="D52"/>
      <c r="E52"/>
      <c r="F52"/>
      <c r="G52"/>
      <c r="H52"/>
      <c r="I52" s="1175"/>
    </row>
    <row r="53" spans="1:9">
      <c r="A53"/>
      <c r="B53"/>
      <c r="C53"/>
      <c r="D53"/>
      <c r="E53"/>
      <c r="F53"/>
      <c r="G53"/>
      <c r="H53"/>
      <c r="I53" s="1175"/>
    </row>
    <row r="54" spans="1:9">
      <c r="A54"/>
      <c r="B54"/>
      <c r="C54"/>
      <c r="D54"/>
      <c r="E54"/>
      <c r="F54"/>
      <c r="G54"/>
      <c r="H54"/>
      <c r="I54" s="1175"/>
    </row>
    <row r="55" spans="1:9">
      <c r="A55"/>
      <c r="B55"/>
      <c r="C55"/>
      <c r="D55"/>
      <c r="E55"/>
      <c r="F55"/>
      <c r="G55"/>
      <c r="H55"/>
      <c r="I55" s="1175"/>
    </row>
    <row r="56" spans="1:9">
      <c r="A56"/>
      <c r="B56"/>
      <c r="C56"/>
      <c r="D56"/>
      <c r="E56"/>
      <c r="F56"/>
      <c r="G56"/>
      <c r="H56"/>
      <c r="I56" s="1175"/>
    </row>
  </sheetData>
  <sheetProtection algorithmName="SHA-512" hashValue="KKGwS+aBlrjzhaB5LlQYmmThYP94//2H/nqUBGDW79VXepgUIViN7/l4N2AEh6qijKgi9aLk5OvDezPQRq0vIQ==" saltValue="0XTqeSvYMnDX8lwun3mXYw==" spinCount="100000" sheet="1" objects="1" scenarios="1"/>
  <protectedRanges>
    <protectedRange sqref="K7:AN31" name="Plage1"/>
  </protectedRanges>
  <mergeCells count="40">
    <mergeCell ref="K1:L1"/>
    <mergeCell ref="Z4:AD4"/>
    <mergeCell ref="AE4:AI4"/>
    <mergeCell ref="AJ4:AN4"/>
    <mergeCell ref="B4:D4"/>
    <mergeCell ref="I4:I5"/>
    <mergeCell ref="K4:O4"/>
    <mergeCell ref="P4:T4"/>
    <mergeCell ref="K2:L2"/>
    <mergeCell ref="K3:L3"/>
    <mergeCell ref="A24:A26"/>
    <mergeCell ref="AT23:AV23"/>
    <mergeCell ref="AW23:AY23"/>
    <mergeCell ref="AT19:AV19"/>
    <mergeCell ref="AW19:AY19"/>
    <mergeCell ref="A21:A22"/>
    <mergeCell ref="A11:A13"/>
    <mergeCell ref="A7:A9"/>
    <mergeCell ref="A1:A2"/>
    <mergeCell ref="A4:A5"/>
    <mergeCell ref="AV1:AY1"/>
    <mergeCell ref="B3:J3"/>
    <mergeCell ref="B1:J2"/>
    <mergeCell ref="U4:Y4"/>
    <mergeCell ref="AW35:AZ35"/>
    <mergeCell ref="AS36:AU36"/>
    <mergeCell ref="AV2:AY2"/>
    <mergeCell ref="AT16:AV16"/>
    <mergeCell ref="AW16:AY16"/>
    <mergeCell ref="AT14:AV14"/>
    <mergeCell ref="AW14:AY14"/>
    <mergeCell ref="AT10:AV10"/>
    <mergeCell ref="AW10:AY10"/>
    <mergeCell ref="AS35:AU35"/>
    <mergeCell ref="AT29:AV29"/>
    <mergeCell ref="AW29:AY29"/>
    <mergeCell ref="AT27:AV27"/>
    <mergeCell ref="AW27:AY27"/>
    <mergeCell ref="AO4:AS4"/>
    <mergeCell ref="AO5:AR5"/>
  </mergeCells>
  <conditionalFormatting sqref="AS35:AS39">
    <cfRule type="cellIs" dxfId="613" priority="105" operator="equal">
      <formula>"_A_TROUVER"</formula>
    </cfRule>
  </conditionalFormatting>
  <conditionalFormatting sqref="AZ7:AZ9">
    <cfRule type="cellIs" dxfId="612" priority="47" operator="lessThan">
      <formula>0</formula>
    </cfRule>
  </conditionalFormatting>
  <conditionalFormatting sqref="AZ11:AZ13">
    <cfRule type="cellIs" dxfId="611" priority="41" operator="lessThan">
      <formula>0</formula>
    </cfRule>
  </conditionalFormatting>
  <conditionalFormatting sqref="AZ15">
    <cfRule type="cellIs" dxfId="610" priority="95" operator="lessThan">
      <formula>0</formula>
    </cfRule>
  </conditionalFormatting>
  <conditionalFormatting sqref="AZ17:AZ18">
    <cfRule type="cellIs" dxfId="609" priority="35" operator="lessThan">
      <formula>0</formula>
    </cfRule>
  </conditionalFormatting>
  <conditionalFormatting sqref="AZ21:AZ22">
    <cfRule type="cellIs" dxfId="608" priority="29" operator="lessThan">
      <formula>0</formula>
    </cfRule>
  </conditionalFormatting>
  <conditionalFormatting sqref="AZ24:AZ26">
    <cfRule type="cellIs" dxfId="607" priority="11" operator="lessThan">
      <formula>0</formula>
    </cfRule>
  </conditionalFormatting>
  <conditionalFormatting sqref="AZ28">
    <cfRule type="cellIs" dxfId="606" priority="5" operator="lessThan">
      <formula>0</formula>
    </cfRule>
  </conditionalFormatting>
  <conditionalFormatting sqref="AZ30:AZ31">
    <cfRule type="cellIs" dxfId="605" priority="17" operator="lessThan">
      <formula>0</formula>
    </cfRule>
  </conditionalFormatting>
  <conditionalFormatting sqref="AZ7:BB9">
    <cfRule type="cellIs" dxfId="604" priority="44" operator="greaterThan">
      <formula>0</formula>
    </cfRule>
  </conditionalFormatting>
  <conditionalFormatting sqref="AZ11:BB13">
    <cfRule type="cellIs" dxfId="603" priority="38" operator="greaterThan">
      <formula>0</formula>
    </cfRule>
  </conditionalFormatting>
  <conditionalFormatting sqref="AZ15:BB15">
    <cfRule type="cellIs" dxfId="602" priority="66" operator="greaterThan">
      <formula>0</formula>
    </cfRule>
  </conditionalFormatting>
  <conditionalFormatting sqref="AZ17:BB18">
    <cfRule type="cellIs" dxfId="601" priority="32" operator="greaterThan">
      <formula>0</formula>
    </cfRule>
  </conditionalFormatting>
  <conditionalFormatting sqref="AZ21:BB22">
    <cfRule type="cellIs" dxfId="600" priority="26" operator="greaterThan">
      <formula>0</formula>
    </cfRule>
  </conditionalFormatting>
  <conditionalFormatting sqref="AZ24:BB26">
    <cfRule type="cellIs" dxfId="599" priority="8" operator="greaterThan">
      <formula>0</formula>
    </cfRule>
  </conditionalFormatting>
  <conditionalFormatting sqref="AZ28:BB28">
    <cfRule type="cellIs" dxfId="598" priority="2" operator="greaterThan">
      <formula>0</formula>
    </cfRule>
  </conditionalFormatting>
  <conditionalFormatting sqref="AZ30:BB31">
    <cfRule type="cellIs" dxfId="597" priority="14" operator="greaterThan">
      <formula>0</formula>
    </cfRule>
  </conditionalFormatting>
  <conditionalFormatting sqref="BA7:BA9">
    <cfRule type="cellIs" dxfId="596" priority="45" operator="lessThan">
      <formula>0</formula>
    </cfRule>
  </conditionalFormatting>
  <conditionalFormatting sqref="BA11:BA13">
    <cfRule type="cellIs" dxfId="595" priority="39" operator="lessThan">
      <formula>0</formula>
    </cfRule>
  </conditionalFormatting>
  <conditionalFormatting sqref="BA15">
    <cfRule type="cellIs" dxfId="594" priority="67" operator="lessThan">
      <formula>0</formula>
    </cfRule>
  </conditionalFormatting>
  <conditionalFormatting sqref="BA17:BA18">
    <cfRule type="cellIs" dxfId="593" priority="33" operator="lessThan">
      <formula>0</formula>
    </cfRule>
  </conditionalFormatting>
  <conditionalFormatting sqref="BA21:BA22">
    <cfRule type="cellIs" dxfId="592" priority="27" operator="lessThan">
      <formula>0</formula>
    </cfRule>
  </conditionalFormatting>
  <conditionalFormatting sqref="BA24:BA26">
    <cfRule type="cellIs" dxfId="591" priority="9" operator="lessThan">
      <formula>0</formula>
    </cfRule>
  </conditionalFormatting>
  <conditionalFormatting sqref="BA28">
    <cfRule type="cellIs" dxfId="590" priority="3" operator="lessThan">
      <formula>0</formula>
    </cfRule>
  </conditionalFormatting>
  <conditionalFormatting sqref="BA30:BA31">
    <cfRule type="cellIs" dxfId="589" priority="15" operator="lessThan">
      <formula>0</formula>
    </cfRule>
  </conditionalFormatting>
  <conditionalFormatting sqref="BB7:BB9">
    <cfRule type="cellIs" dxfId="588" priority="43" operator="lessThan">
      <formula>0</formula>
    </cfRule>
  </conditionalFormatting>
  <conditionalFormatting sqref="BB11:BB13">
    <cfRule type="cellIs" dxfId="587" priority="37" operator="lessThan">
      <formula>0</formula>
    </cfRule>
  </conditionalFormatting>
  <conditionalFormatting sqref="BB15">
    <cfRule type="cellIs" dxfId="586" priority="65" operator="lessThan">
      <formula>0</formula>
    </cfRule>
  </conditionalFormatting>
  <conditionalFormatting sqref="BB17:BB18">
    <cfRule type="cellIs" dxfId="585" priority="31" operator="lessThan">
      <formula>0</formula>
    </cfRule>
  </conditionalFormatting>
  <conditionalFormatting sqref="BB21:BB22">
    <cfRule type="cellIs" dxfId="584" priority="25" operator="lessThan">
      <formula>0</formula>
    </cfRule>
  </conditionalFormatting>
  <conditionalFormatting sqref="BB24:BB26">
    <cfRule type="cellIs" dxfId="583" priority="7" operator="lessThan">
      <formula>0</formula>
    </cfRule>
  </conditionalFormatting>
  <conditionalFormatting sqref="BB28">
    <cfRule type="cellIs" dxfId="582" priority="1" operator="lessThan">
      <formula>0</formula>
    </cfRule>
  </conditionalFormatting>
  <conditionalFormatting sqref="BB30:BB31">
    <cfRule type="cellIs" dxfId="581" priority="13" operator="lessThan">
      <formula>0</formula>
    </cfRule>
  </conditionalFormatting>
  <printOptions horizontalCentered="1"/>
  <pageMargins left="0.19685039370078741" right="0.19685039370078741" top="0.19685039370078741" bottom="0.19685039370078741" header="0.19685039370078741" footer="0.19685039370078741"/>
  <pageSetup paperSize="8" scale="29" orientation="landscape" r:id="rId1"/>
  <ignoredErrors>
    <ignoredError sqref="D14 D16 D10 D23 D27 D29" formula="1"/>
    <ignoredError sqref="AW37:AY37 AX39" unlockedFormula="1"/>
  </ignoredError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C1CE36-9481-4B8E-B45B-9AF8FE6C831C}">
  <sheetPr codeName="Feuil9">
    <tabColor theme="4" tint="-0.249977111117893"/>
    <pageSetUpPr fitToPage="1"/>
  </sheetPr>
  <dimension ref="A1:AR54"/>
  <sheetViews>
    <sheetView zoomScale="80" zoomScaleNormal="80" zoomScaleSheetLayoutView="70" workbookViewId="0">
      <pane xSplit="9" ySplit="6" topLeftCell="K7" activePane="bottomRight" state="frozen"/>
      <selection pane="bottomRight" activeCell="I20" sqref="I20"/>
      <selection pane="bottomLeft" activeCell="A4" sqref="A4:AD5"/>
      <selection pane="topRight" activeCell="A4" sqref="A4:AD5"/>
    </sheetView>
  </sheetViews>
  <sheetFormatPr defaultColWidth="9.140625" defaultRowHeight="15" outlineLevelCol="1"/>
  <cols>
    <col min="1" max="1" width="35.28515625" customWidth="1"/>
    <col min="2" max="3" width="5.42578125" customWidth="1"/>
    <col min="4" max="4" width="5.7109375" customWidth="1"/>
    <col min="5" max="6" width="5.140625" customWidth="1"/>
    <col min="7" max="7" width="5.7109375" customWidth="1"/>
    <col min="8" max="8" width="6.85546875" customWidth="1"/>
    <col min="9" max="9" width="42.5703125" style="1175" customWidth="1"/>
    <col min="10" max="10" width="5.7109375" style="207" bestFit="1" customWidth="1"/>
    <col min="11" max="11" width="16.5703125" style="661" customWidth="1"/>
    <col min="12" max="12" width="16.5703125" style="662" customWidth="1"/>
    <col min="13" max="13" width="5" style="663" customWidth="1" outlineLevel="1"/>
    <col min="14" max="14" width="4.7109375" style="663" bestFit="1" customWidth="1" outlineLevel="1"/>
    <col min="15" max="15" width="5.85546875" style="663" customWidth="1" outlineLevel="1"/>
    <col min="16" max="16" width="16.5703125" style="686" customWidth="1" outlineLevel="1"/>
    <col min="17" max="17" width="16.5703125" style="687" customWidth="1" outlineLevel="1"/>
    <col min="18" max="18" width="5.5703125" style="663" customWidth="1" outlineLevel="1"/>
    <col min="19" max="19" width="4.42578125" style="663" customWidth="1" outlineLevel="1"/>
    <col min="20" max="20" width="5.85546875" style="663" customWidth="1" outlineLevel="1"/>
    <col min="21" max="21" width="16.5703125" style="661" customWidth="1" outlineLevel="1"/>
    <col min="22" max="22" width="16.5703125" style="662" customWidth="1" outlineLevel="1"/>
    <col min="23" max="23" width="4" style="663" bestFit="1" customWidth="1" outlineLevel="1"/>
    <col min="24" max="24" width="5.28515625" style="663" customWidth="1" outlineLevel="1"/>
    <col min="25" max="25" width="5.85546875" style="663" customWidth="1" outlineLevel="1"/>
    <col min="26" max="26" width="16.5703125" style="661" customWidth="1" outlineLevel="1"/>
    <col min="27" max="27" width="16.5703125" style="662" customWidth="1" outlineLevel="1"/>
    <col min="28" max="28" width="4" style="663" bestFit="1" customWidth="1" outlineLevel="1"/>
    <col min="29" max="29" width="5" style="663" customWidth="1" outlineLevel="1"/>
    <col min="30" max="30" width="5.85546875" style="663" customWidth="1" outlineLevel="1"/>
    <col min="31" max="35" width="7.140625" style="207" customWidth="1"/>
    <col min="36" max="37" width="5.7109375" customWidth="1"/>
    <col min="38" max="38" width="9.28515625" customWidth="1"/>
    <col min="39" max="41" width="7.42578125" customWidth="1"/>
    <col min="42" max="42" width="6.42578125" customWidth="1" outlineLevel="1"/>
    <col min="43" max="43" width="5.42578125" bestFit="1" customWidth="1" outlineLevel="1"/>
    <col min="44" max="44" width="5.5703125" bestFit="1" customWidth="1"/>
  </cols>
  <sheetData>
    <row r="1" spans="1:44" ht="34.5" customHeight="1" thickBot="1">
      <c r="A1" s="5165"/>
      <c r="B1" s="5167" t="s">
        <v>818</v>
      </c>
      <c r="C1" s="5167"/>
      <c r="D1" s="5167"/>
      <c r="E1" s="5167"/>
      <c r="F1" s="5167"/>
      <c r="G1" s="5167"/>
      <c r="H1" s="5167"/>
      <c r="I1" s="5167"/>
      <c r="J1" s="1368"/>
      <c r="K1" s="4945" t="s">
        <v>138</v>
      </c>
      <c r="L1" s="4945"/>
      <c r="M1" s="1369"/>
      <c r="N1" s="1369"/>
      <c r="O1" s="1369"/>
      <c r="P1" s="1369"/>
      <c r="Q1" s="1369"/>
      <c r="R1" s="1369"/>
      <c r="S1" s="1369"/>
      <c r="T1" s="1369"/>
      <c r="U1" s="1370"/>
      <c r="V1" s="1371"/>
      <c r="W1" s="1369"/>
      <c r="X1" s="1369"/>
      <c r="Y1" s="1369"/>
      <c r="Z1" s="1370"/>
      <c r="AA1" s="1371"/>
      <c r="AB1" s="1369"/>
      <c r="AC1" s="1369"/>
      <c r="AD1" s="1369"/>
      <c r="AE1" s="1368"/>
      <c r="AF1" s="1368"/>
      <c r="AG1" s="1368"/>
      <c r="AH1" s="1368"/>
      <c r="AI1" s="1368"/>
      <c r="AJ1" s="5160" t="s">
        <v>819</v>
      </c>
      <c r="AK1" s="5160"/>
      <c r="AL1" s="5160"/>
      <c r="AM1" s="5160"/>
      <c r="AN1" s="5160"/>
      <c r="AO1" s="5160"/>
    </row>
    <row r="2" spans="1:44" ht="41.25" customHeight="1">
      <c r="A2" s="5166"/>
      <c r="B2" s="5168"/>
      <c r="C2" s="5168"/>
      <c r="D2" s="5168"/>
      <c r="E2" s="5168"/>
      <c r="F2" s="5168"/>
      <c r="G2" s="5168"/>
      <c r="H2" s="5168"/>
      <c r="I2" s="5168"/>
      <c r="J2" s="1368"/>
      <c r="K2" s="4946" t="s">
        <v>140</v>
      </c>
      <c r="L2" s="4946"/>
      <c r="M2" s="1369"/>
      <c r="N2" s="1369"/>
      <c r="O2" s="1369"/>
      <c r="P2" s="1369"/>
      <c r="Q2" s="1369"/>
      <c r="R2" s="1369"/>
      <c r="S2" s="1369"/>
      <c r="T2" s="1369"/>
      <c r="U2" s="1370"/>
      <c r="V2" s="1371"/>
      <c r="W2" s="1369"/>
      <c r="X2" s="1369"/>
      <c r="Y2" s="1369"/>
      <c r="Z2" s="1370"/>
      <c r="AA2" s="1371"/>
      <c r="AB2" s="1369"/>
      <c r="AC2" s="1369"/>
      <c r="AD2" s="1369"/>
      <c r="AE2" s="1368"/>
      <c r="AF2" s="1368"/>
      <c r="AG2" s="1368"/>
      <c r="AH2" s="1368"/>
      <c r="AI2" s="1368"/>
      <c r="AJ2" s="5160"/>
      <c r="AK2" s="5160"/>
      <c r="AL2" s="5160"/>
      <c r="AM2" s="5160"/>
      <c r="AN2" s="5160"/>
      <c r="AO2" s="5160"/>
    </row>
    <row r="3" spans="1:44" s="1381" customFormat="1" ht="28.5" customHeight="1" thickBot="1">
      <c r="A3" s="1372" t="s">
        <v>820</v>
      </c>
      <c r="B3" s="5161" t="s">
        <v>143</v>
      </c>
      <c r="C3" s="5161"/>
      <c r="D3" s="5161"/>
      <c r="E3" s="5162"/>
      <c r="F3" s="5162"/>
      <c r="G3" s="5162"/>
      <c r="H3" s="5161"/>
      <c r="I3" s="5161"/>
      <c r="J3" s="1373"/>
      <c r="K3" s="4947" t="s">
        <v>144</v>
      </c>
      <c r="L3" s="4947"/>
      <c r="M3" s="1375"/>
      <c r="N3" s="1375"/>
      <c r="O3" s="1375"/>
      <c r="P3" s="1376"/>
      <c r="Q3" s="1377"/>
      <c r="R3" s="1375"/>
      <c r="S3" s="1375"/>
      <c r="T3" s="1375"/>
      <c r="U3" s="1378"/>
      <c r="V3" s="1379"/>
      <c r="W3" s="1375"/>
      <c r="X3" s="1375"/>
      <c r="Y3" s="1375"/>
      <c r="Z3" s="1378"/>
      <c r="AA3" s="1379"/>
      <c r="AB3" s="1375"/>
      <c r="AC3" s="1375"/>
      <c r="AD3" s="1375"/>
      <c r="AE3" s="1375"/>
      <c r="AF3" s="1375"/>
      <c r="AG3" s="1375"/>
      <c r="AH3" s="1375"/>
      <c r="AI3" s="1375"/>
      <c r="AJ3" s="1380"/>
      <c r="AK3" s="1380"/>
      <c r="AL3" s="1380"/>
      <c r="AM3" s="1380"/>
      <c r="AN3" s="1380"/>
      <c r="AO3" s="1380"/>
    </row>
    <row r="4" spans="1:44" s="1381" customFormat="1" ht="30.75" thickBot="1">
      <c r="A4" s="4943" t="s">
        <v>145</v>
      </c>
      <c r="B4" s="4937"/>
      <c r="C4" s="4938"/>
      <c r="D4" s="4939"/>
      <c r="E4" s="14" t="s">
        <v>146</v>
      </c>
      <c r="F4" s="15" t="s">
        <v>146</v>
      </c>
      <c r="G4" s="244" t="s">
        <v>146</v>
      </c>
      <c r="H4" s="16"/>
      <c r="I4" s="4943" t="s">
        <v>147</v>
      </c>
      <c r="J4" s="17"/>
      <c r="K4" s="4934" t="s">
        <v>148</v>
      </c>
      <c r="L4" s="4935"/>
      <c r="M4" s="4935"/>
      <c r="N4" s="4935"/>
      <c r="O4" s="4936"/>
      <c r="P4" s="4934" t="s">
        <v>149</v>
      </c>
      <c r="Q4" s="4935"/>
      <c r="R4" s="4935"/>
      <c r="S4" s="4935"/>
      <c r="T4" s="4936"/>
      <c r="U4" s="4934" t="s">
        <v>150</v>
      </c>
      <c r="V4" s="4935"/>
      <c r="W4" s="4935"/>
      <c r="X4" s="4935"/>
      <c r="Y4" s="4936"/>
      <c r="Z4" s="4934" t="s">
        <v>151</v>
      </c>
      <c r="AA4" s="4935"/>
      <c r="AB4" s="4935"/>
      <c r="AC4" s="4935"/>
      <c r="AD4" s="4935"/>
      <c r="AE4" s="5018" t="s">
        <v>287</v>
      </c>
      <c r="AF4" s="5019"/>
      <c r="AG4" s="5019"/>
      <c r="AH4" s="5019"/>
      <c r="AI4" s="5019"/>
      <c r="AJ4" s="439" t="s">
        <v>154</v>
      </c>
      <c r="AK4" s="439"/>
      <c r="AL4" s="439"/>
      <c r="AM4" s="439" t="s">
        <v>155</v>
      </c>
      <c r="AN4" s="439"/>
      <c r="AO4" s="440"/>
      <c r="AP4" s="441" t="s">
        <v>156</v>
      </c>
      <c r="AQ4" s="247" t="s">
        <v>157</v>
      </c>
      <c r="AR4" s="248" t="s">
        <v>156</v>
      </c>
    </row>
    <row r="5" spans="1:44" s="1381" customFormat="1" ht="45.75" thickBot="1">
      <c r="A5" s="4944"/>
      <c r="B5" s="22" t="s">
        <v>158</v>
      </c>
      <c r="C5" s="23" t="s">
        <v>159</v>
      </c>
      <c r="D5" s="24" t="s">
        <v>146</v>
      </c>
      <c r="E5" s="25" t="s">
        <v>160</v>
      </c>
      <c r="F5" s="26" t="s">
        <v>161</v>
      </c>
      <c r="G5" s="1382" t="s">
        <v>162</v>
      </c>
      <c r="H5" s="16" t="s">
        <v>163</v>
      </c>
      <c r="I5" s="4944"/>
      <c r="J5" s="17" t="s">
        <v>164</v>
      </c>
      <c r="K5" s="28" t="s">
        <v>165</v>
      </c>
      <c r="L5" s="29" t="s">
        <v>166</v>
      </c>
      <c r="M5" s="22" t="s">
        <v>158</v>
      </c>
      <c r="N5" s="23" t="s">
        <v>167</v>
      </c>
      <c r="O5" s="30" t="s">
        <v>168</v>
      </c>
      <c r="P5" s="28" t="s">
        <v>165</v>
      </c>
      <c r="Q5" s="29" t="s">
        <v>166</v>
      </c>
      <c r="R5" s="22" t="s">
        <v>158</v>
      </c>
      <c r="S5" s="23" t="s">
        <v>167</v>
      </c>
      <c r="T5" s="30" t="s">
        <v>168</v>
      </c>
      <c r="U5" s="28" t="s">
        <v>165</v>
      </c>
      <c r="V5" s="29" t="s">
        <v>166</v>
      </c>
      <c r="W5" s="22" t="s">
        <v>158</v>
      </c>
      <c r="X5" s="23" t="s">
        <v>167</v>
      </c>
      <c r="Y5" s="30" t="s">
        <v>168</v>
      </c>
      <c r="Z5" s="28" t="s">
        <v>165</v>
      </c>
      <c r="AA5" s="29" t="s">
        <v>166</v>
      </c>
      <c r="AB5" s="22" t="s">
        <v>158</v>
      </c>
      <c r="AC5" s="23" t="s">
        <v>167</v>
      </c>
      <c r="AD5" s="442" t="s">
        <v>168</v>
      </c>
      <c r="AE5" s="5020" t="s">
        <v>171</v>
      </c>
      <c r="AF5" s="5021"/>
      <c r="AG5" s="5021"/>
      <c r="AH5" s="5021"/>
      <c r="AI5" s="443" t="s">
        <v>170</v>
      </c>
      <c r="AJ5" s="443" t="s">
        <v>171</v>
      </c>
      <c r="AK5" s="443" t="s">
        <v>172</v>
      </c>
      <c r="AL5" s="443" t="s">
        <v>170</v>
      </c>
      <c r="AM5" s="443" t="s">
        <v>171</v>
      </c>
      <c r="AN5" s="443" t="s">
        <v>172</v>
      </c>
      <c r="AO5" s="444" t="s">
        <v>170</v>
      </c>
      <c r="AP5" s="445" t="s">
        <v>173</v>
      </c>
      <c r="AQ5" s="257" t="s">
        <v>174</v>
      </c>
      <c r="AR5" s="258" t="s">
        <v>168</v>
      </c>
    </row>
    <row r="6" spans="1:44" ht="18.75" customHeight="1">
      <c r="A6" s="1383" t="s">
        <v>821</v>
      </c>
      <c r="B6" s="1384"/>
      <c r="C6" s="1384"/>
      <c r="D6" s="1384"/>
      <c r="E6" s="1385"/>
      <c r="F6" s="1386"/>
      <c r="G6" s="1387"/>
      <c r="H6" s="1384"/>
      <c r="I6" s="1388"/>
      <c r="J6" s="708"/>
      <c r="K6" s="1389"/>
      <c r="L6" s="1390"/>
      <c r="M6" s="569"/>
      <c r="N6" s="569"/>
      <c r="O6" s="569"/>
      <c r="P6" s="1391"/>
      <c r="Q6" s="1392"/>
      <c r="R6" s="569"/>
      <c r="S6" s="569"/>
      <c r="T6" s="569"/>
      <c r="U6" s="1391"/>
      <c r="V6" s="1392"/>
      <c r="W6" s="569"/>
      <c r="X6" s="569"/>
      <c r="Y6" s="569"/>
      <c r="Z6" s="1391"/>
      <c r="AA6" s="1392"/>
      <c r="AB6" s="569"/>
      <c r="AC6" s="569"/>
      <c r="AD6" s="569"/>
      <c r="AE6" s="1393"/>
      <c r="AF6" s="1301"/>
      <c r="AG6" s="1301"/>
      <c r="AH6" s="1394"/>
      <c r="AI6" s="1395"/>
      <c r="AJ6" s="1396"/>
      <c r="AK6" s="259"/>
      <c r="AL6" s="1397"/>
      <c r="AM6" s="1396"/>
      <c r="AN6" s="259"/>
      <c r="AO6" s="1398"/>
      <c r="AP6" s="1399"/>
      <c r="AQ6" s="1399"/>
      <c r="AR6" s="1399"/>
    </row>
    <row r="7" spans="1:44" ht="27" customHeight="1">
      <c r="A7" s="5172" t="s">
        <v>822</v>
      </c>
      <c r="B7" s="63">
        <v>12</v>
      </c>
      <c r="C7" s="1400"/>
      <c r="D7" s="1093">
        <f>SUM(E7:G7)</f>
        <v>0</v>
      </c>
      <c r="E7" s="1401"/>
      <c r="F7" s="1400"/>
      <c r="G7" s="1402"/>
      <c r="H7" s="1403"/>
      <c r="I7" s="1404" t="s">
        <v>823</v>
      </c>
      <c r="J7" s="1405"/>
      <c r="K7" s="1406" t="s">
        <v>824</v>
      </c>
      <c r="L7" s="467" t="s">
        <v>825</v>
      </c>
      <c r="M7" s="481">
        <v>8</v>
      </c>
      <c r="N7" s="481"/>
      <c r="O7" s="1407"/>
      <c r="P7" s="1406" t="s">
        <v>826</v>
      </c>
      <c r="Q7" s="467" t="s">
        <v>827</v>
      </c>
      <c r="R7" s="481"/>
      <c r="S7" s="481">
        <v>2</v>
      </c>
      <c r="T7" s="1407"/>
      <c r="U7" s="1406" t="s">
        <v>828</v>
      </c>
      <c r="V7" s="467" t="s">
        <v>829</v>
      </c>
      <c r="W7" s="481"/>
      <c r="X7" s="481">
        <v>2</v>
      </c>
      <c r="Y7" s="1407"/>
      <c r="Z7" s="1408"/>
      <c r="AA7" s="62"/>
      <c r="AB7" s="481"/>
      <c r="AC7" s="481"/>
      <c r="AD7" s="481"/>
      <c r="AE7" s="5163" t="s">
        <v>830</v>
      </c>
      <c r="AF7" s="1410"/>
      <c r="AG7" s="1410"/>
      <c r="AH7" s="1411"/>
      <c r="AI7" s="5164" t="s">
        <v>831</v>
      </c>
      <c r="AJ7" s="1412"/>
      <c r="AK7" s="1413"/>
      <c r="AL7" s="1414"/>
      <c r="AM7" s="1412"/>
      <c r="AN7" s="1413"/>
      <c r="AO7" s="1414"/>
      <c r="AP7" s="79">
        <f>(M7+R7+W7+AB7)-B7</f>
        <v>-4</v>
      </c>
      <c r="AQ7" s="80">
        <f>(N7+S7+X7+AC7)-(C7+D7)</f>
        <v>4</v>
      </c>
      <c r="AR7" s="81">
        <f>(O7+T7+Y7+AD7)-H7</f>
        <v>0</v>
      </c>
    </row>
    <row r="8" spans="1:44" ht="27" customHeight="1">
      <c r="A8" s="5172"/>
      <c r="B8" s="1400"/>
      <c r="C8" s="1400"/>
      <c r="D8" s="1093">
        <v>18</v>
      </c>
      <c r="E8" s="1401"/>
      <c r="F8" s="137">
        <v>18</v>
      </c>
      <c r="G8" s="1402"/>
      <c r="H8" s="1403"/>
      <c r="I8" s="1404" t="s">
        <v>832</v>
      </c>
      <c r="J8" s="1405"/>
      <c r="K8" s="1406" t="s">
        <v>826</v>
      </c>
      <c r="L8" s="467" t="s">
        <v>827</v>
      </c>
      <c r="M8" s="481"/>
      <c r="N8" s="481">
        <v>9</v>
      </c>
      <c r="O8" s="1407"/>
      <c r="P8" s="1406" t="s">
        <v>828</v>
      </c>
      <c r="Q8" s="467" t="s">
        <v>829</v>
      </c>
      <c r="R8" s="481"/>
      <c r="S8" s="481">
        <v>9</v>
      </c>
      <c r="T8" s="1407"/>
      <c r="U8" s="1406"/>
      <c r="V8" s="467"/>
      <c r="W8" s="481"/>
      <c r="X8" s="481"/>
      <c r="Y8" s="1407"/>
      <c r="Z8" s="1408"/>
      <c r="AA8" s="62"/>
      <c r="AB8" s="481"/>
      <c r="AC8" s="481"/>
      <c r="AD8" s="481"/>
      <c r="AE8" s="5163"/>
      <c r="AF8" s="1415"/>
      <c r="AG8" s="1415"/>
      <c r="AH8" s="1416"/>
      <c r="AI8" s="5164"/>
      <c r="AJ8" s="1412"/>
      <c r="AK8" s="1413"/>
      <c r="AL8" s="1414"/>
      <c r="AM8" s="1412"/>
      <c r="AN8" s="1413"/>
      <c r="AO8" s="1414"/>
      <c r="AP8" s="79">
        <f>(M8+R8+W8+AB8)-B8</f>
        <v>0</v>
      </c>
      <c r="AQ8" s="80">
        <f>(N8+S8+X8+AC8)-(C8+D8)</f>
        <v>0</v>
      </c>
      <c r="AR8" s="81">
        <f>(O8+T8+Y8+AD8)-H8</f>
        <v>0</v>
      </c>
    </row>
    <row r="9" spans="1:44">
      <c r="A9" s="1417" t="s">
        <v>420</v>
      </c>
      <c r="B9" s="1418">
        <f>SUM(B7:B8)</f>
        <v>12</v>
      </c>
      <c r="C9" s="1418">
        <f t="shared" ref="C9:H9" si="0">SUM(C7:C8)</f>
        <v>0</v>
      </c>
      <c r="D9" s="1419">
        <f t="shared" si="0"/>
        <v>18</v>
      </c>
      <c r="E9" s="1420">
        <f t="shared" si="0"/>
        <v>0</v>
      </c>
      <c r="F9" s="1418">
        <f t="shared" ref="F9:G9" si="1">SUM(F7:F8)</f>
        <v>18</v>
      </c>
      <c r="G9" s="1421">
        <f t="shared" si="1"/>
        <v>0</v>
      </c>
      <c r="H9" s="1422">
        <f t="shared" si="0"/>
        <v>0</v>
      </c>
      <c r="I9" s="492"/>
      <c r="J9" s="95"/>
      <c r="K9" s="298"/>
      <c r="L9" s="299"/>
      <c r="M9" s="493"/>
      <c r="N9" s="493"/>
      <c r="O9" s="493"/>
      <c r="P9" s="1423"/>
      <c r="Q9" s="1424"/>
      <c r="R9" s="494"/>
      <c r="S9" s="494"/>
      <c r="T9" s="494"/>
      <c r="U9" s="298"/>
      <c r="V9" s="299"/>
      <c r="W9" s="493"/>
      <c r="X9" s="493"/>
      <c r="Y9" s="493"/>
      <c r="Z9" s="99"/>
      <c r="AA9" s="100"/>
      <c r="AB9" s="792"/>
      <c r="AC9" s="792"/>
      <c r="AD9" s="792"/>
      <c r="AE9" s="1425"/>
      <c r="AF9" s="1426"/>
      <c r="AG9" s="1426"/>
      <c r="AH9" s="1427"/>
      <c r="AI9" s="1428">
        <v>1</v>
      </c>
      <c r="AJ9" s="1429"/>
      <c r="AK9" s="1430"/>
      <c r="AL9" s="1431"/>
      <c r="AM9" s="1432"/>
      <c r="AN9" s="1433"/>
      <c r="AO9" s="1434"/>
      <c r="AP9" s="1435"/>
      <c r="AQ9" s="1436"/>
      <c r="AR9" s="1436"/>
    </row>
    <row r="10" spans="1:44" ht="25.5" customHeight="1">
      <c r="A10" s="5172" t="s">
        <v>833</v>
      </c>
      <c r="B10" s="63">
        <v>12</v>
      </c>
      <c r="C10" s="85">
        <v>10</v>
      </c>
      <c r="D10" s="1093">
        <f>SUM(E10:G10)</f>
        <v>0</v>
      </c>
      <c r="E10" s="1401"/>
      <c r="F10" s="1400"/>
      <c r="G10" s="1402"/>
      <c r="H10" s="1403"/>
      <c r="I10" s="4601" t="s">
        <v>834</v>
      </c>
      <c r="J10" s="1438"/>
      <c r="K10" s="1439" t="s">
        <v>835</v>
      </c>
      <c r="L10" s="1440" t="s">
        <v>836</v>
      </c>
      <c r="M10" s="481">
        <v>6</v>
      </c>
      <c r="N10" s="481"/>
      <c r="O10" s="1407"/>
      <c r="P10" s="1406" t="s">
        <v>695</v>
      </c>
      <c r="Q10" s="467" t="s">
        <v>696</v>
      </c>
      <c r="R10" s="481"/>
      <c r="S10" s="481"/>
      <c r="T10" s="1407"/>
      <c r="U10" s="1406"/>
      <c r="V10" s="467"/>
      <c r="W10" s="481"/>
      <c r="X10" s="481"/>
      <c r="Y10" s="1407"/>
      <c r="Z10" s="1408"/>
      <c r="AA10" s="62"/>
      <c r="AB10" s="481"/>
      <c r="AC10" s="481"/>
      <c r="AD10" s="481"/>
      <c r="AE10" s="1441" t="s">
        <v>228</v>
      </c>
      <c r="AF10" s="1442">
        <v>0.3</v>
      </c>
      <c r="AG10" s="1443" t="s">
        <v>229</v>
      </c>
      <c r="AH10" s="1444">
        <v>0.3</v>
      </c>
      <c r="AI10" s="1445">
        <f>SUM(AF10:AH10)</f>
        <v>0.6</v>
      </c>
      <c r="AJ10" s="1412"/>
      <c r="AK10" s="1413"/>
      <c r="AL10" s="1414"/>
      <c r="AM10" s="1412"/>
      <c r="AN10" s="1413"/>
      <c r="AO10" s="1414"/>
      <c r="AP10" s="79">
        <f>(M10+R10+W10+AB10)-B10</f>
        <v>-6</v>
      </c>
      <c r="AQ10" s="80">
        <f>(N10+S10+X10+AC10)-(C10+D10)</f>
        <v>-10</v>
      </c>
      <c r="AR10" s="81">
        <f>(O10+T10+Y10+AD10)-H10</f>
        <v>0</v>
      </c>
    </row>
    <row r="11" spans="1:44" ht="25.5" customHeight="1">
      <c r="A11" s="5172"/>
      <c r="B11" s="1400"/>
      <c r="C11" s="85">
        <v>20</v>
      </c>
      <c r="D11" s="1093">
        <f t="shared" ref="D11" si="2">SUM(E11:G11)</f>
        <v>0</v>
      </c>
      <c r="E11" s="1401"/>
      <c r="F11" s="1400"/>
      <c r="G11" s="1402"/>
      <c r="H11" s="1403"/>
      <c r="I11" s="1404" t="s">
        <v>837</v>
      </c>
      <c r="J11" s="1438"/>
      <c r="K11" s="1406" t="s">
        <v>838</v>
      </c>
      <c r="L11" s="467" t="s">
        <v>839</v>
      </c>
      <c r="M11" s="481"/>
      <c r="N11" s="481">
        <v>20</v>
      </c>
      <c r="O11" s="1407"/>
      <c r="P11" s="1406"/>
      <c r="Q11" s="467"/>
      <c r="R11" s="481"/>
      <c r="S11" s="481"/>
      <c r="T11" s="1407"/>
      <c r="U11" s="1406"/>
      <c r="V11" s="467"/>
      <c r="W11" s="481"/>
      <c r="X11" s="481"/>
      <c r="Y11" s="1407"/>
      <c r="Z11" s="1408"/>
      <c r="AA11" s="62"/>
      <c r="AB11" s="481"/>
      <c r="AC11" s="481"/>
      <c r="AD11" s="481"/>
      <c r="AE11" s="1409" t="s">
        <v>228</v>
      </c>
      <c r="AF11" s="1446">
        <v>0.4</v>
      </c>
      <c r="AG11" s="1221"/>
      <c r="AH11" s="1447"/>
      <c r="AI11" s="1445">
        <f>SUM(AF11:AH11)</f>
        <v>0.4</v>
      </c>
      <c r="AJ11" s="1412"/>
      <c r="AK11" s="1413"/>
      <c r="AL11" s="1414"/>
      <c r="AM11" s="1412"/>
      <c r="AN11" s="1413"/>
      <c r="AO11" s="1414"/>
      <c r="AP11" s="79">
        <f>(M11+R11+W11+AB11)-B11</f>
        <v>0</v>
      </c>
      <c r="AQ11" s="80">
        <f>(N11+S11+X11+AC11)-(C11+D11)</f>
        <v>0</v>
      </c>
      <c r="AR11" s="81">
        <f>(O11+T11+Y11+AD11)-H11</f>
        <v>0</v>
      </c>
    </row>
    <row r="12" spans="1:44" ht="25.5" customHeight="1">
      <c r="A12" s="5172"/>
      <c r="B12" s="1400"/>
      <c r="C12" s="1400"/>
      <c r="D12" s="1093">
        <v>12</v>
      </c>
      <c r="E12" s="1401"/>
      <c r="F12" s="1400"/>
      <c r="G12" s="600">
        <v>12</v>
      </c>
      <c r="H12" s="1403"/>
      <c r="I12" s="1404" t="s">
        <v>840</v>
      </c>
      <c r="J12" s="1448"/>
      <c r="K12" s="1406" t="s">
        <v>841</v>
      </c>
      <c r="L12" s="467" t="s">
        <v>842</v>
      </c>
      <c r="M12" s="481"/>
      <c r="N12" s="481">
        <v>12</v>
      </c>
      <c r="O12" s="1407"/>
      <c r="P12" s="1406"/>
      <c r="Q12" s="467"/>
      <c r="R12" s="481"/>
      <c r="S12" s="481"/>
      <c r="T12" s="1407"/>
      <c r="U12" s="1406"/>
      <c r="V12" s="467"/>
      <c r="W12" s="481"/>
      <c r="X12" s="481"/>
      <c r="Y12" s="1407"/>
      <c r="Z12" s="1408"/>
      <c r="AA12" s="62"/>
      <c r="AB12" s="481"/>
      <c r="AC12" s="481"/>
      <c r="AD12" s="481"/>
      <c r="AE12" s="1409" t="s">
        <v>396</v>
      </c>
      <c r="AF12" s="1221"/>
      <c r="AG12" s="1221"/>
      <c r="AH12" s="1447"/>
      <c r="AI12" s="1449"/>
      <c r="AJ12" s="1412"/>
      <c r="AK12" s="1413"/>
      <c r="AL12" s="1414"/>
      <c r="AM12" s="1412"/>
      <c r="AN12" s="1413"/>
      <c r="AO12" s="1414"/>
      <c r="AP12" s="79">
        <f>(M12+R12+W12+AB12)-B12</f>
        <v>0</v>
      </c>
      <c r="AQ12" s="80">
        <f>(N12+S12+X12+AC12)-(C12+D12)</f>
        <v>0</v>
      </c>
      <c r="AR12" s="81">
        <f>(O12+T12+Y12+AD12)-H12</f>
        <v>0</v>
      </c>
    </row>
    <row r="13" spans="1:44" s="1381" customFormat="1">
      <c r="A13" s="1417" t="s">
        <v>184</v>
      </c>
      <c r="B13" s="1418">
        <f>SUM(B10:B12)</f>
        <v>12</v>
      </c>
      <c r="C13" s="1418">
        <f t="shared" ref="C13:H13" si="3">SUM(C10:C12)</f>
        <v>30</v>
      </c>
      <c r="D13" s="1419">
        <f t="shared" si="3"/>
        <v>12</v>
      </c>
      <c r="E13" s="1420">
        <f t="shared" si="3"/>
        <v>0</v>
      </c>
      <c r="F13" s="1418">
        <f t="shared" ref="F13:G13" si="4">SUM(F10:F12)</f>
        <v>0</v>
      </c>
      <c r="G13" s="1421">
        <f t="shared" si="4"/>
        <v>12</v>
      </c>
      <c r="H13" s="1422">
        <f t="shared" si="3"/>
        <v>0</v>
      </c>
      <c r="I13" s="492"/>
      <c r="J13" s="95"/>
      <c r="K13" s="298"/>
      <c r="L13" s="299"/>
      <c r="M13" s="493"/>
      <c r="N13" s="493"/>
      <c r="O13" s="493"/>
      <c r="P13" s="1423"/>
      <c r="Q13" s="1424"/>
      <c r="R13" s="494"/>
      <c r="S13" s="494"/>
      <c r="T13" s="494"/>
      <c r="U13" s="298"/>
      <c r="V13" s="299"/>
      <c r="W13" s="493"/>
      <c r="X13" s="493"/>
      <c r="Y13" s="493"/>
      <c r="Z13" s="99"/>
      <c r="AA13" s="100"/>
      <c r="AB13" s="792"/>
      <c r="AC13" s="792"/>
      <c r="AD13" s="792"/>
      <c r="AE13" s="1450"/>
      <c r="AF13" s="1451"/>
      <c r="AG13" s="1452"/>
      <c r="AH13" s="1453"/>
      <c r="AI13" s="1454">
        <f>SUM(AI10:AI12)</f>
        <v>1</v>
      </c>
      <c r="AJ13" s="1455"/>
      <c r="AK13" s="1456"/>
      <c r="AL13" s="1457"/>
      <c r="AM13" s="1455"/>
      <c r="AN13" s="1456"/>
      <c r="AO13" s="1457"/>
      <c r="AP13" s="1435"/>
      <c r="AQ13" s="1436"/>
      <c r="AR13" s="1436"/>
    </row>
    <row r="14" spans="1:44" ht="27.75" customHeight="1">
      <c r="A14" s="5173" t="s">
        <v>843</v>
      </c>
      <c r="B14" s="63">
        <v>15</v>
      </c>
      <c r="C14" s="63">
        <v>6</v>
      </c>
      <c r="D14" s="1093">
        <f>SUM(E14:G14)</f>
        <v>0</v>
      </c>
      <c r="E14" s="1401"/>
      <c r="F14" s="1400"/>
      <c r="G14" s="1402"/>
      <c r="H14" s="1403"/>
      <c r="I14" s="4601" t="s">
        <v>844</v>
      </c>
      <c r="J14" s="1448"/>
      <c r="K14" s="1406" t="s">
        <v>845</v>
      </c>
      <c r="L14" s="467" t="s">
        <v>610</v>
      </c>
      <c r="M14" s="481">
        <v>15</v>
      </c>
      <c r="N14" s="481">
        <v>6</v>
      </c>
      <c r="O14" s="1407"/>
      <c r="P14" s="1406"/>
      <c r="Q14" s="467"/>
      <c r="R14" s="481"/>
      <c r="S14" s="481"/>
      <c r="T14" s="1407"/>
      <c r="U14" s="1406"/>
      <c r="V14" s="467"/>
      <c r="W14" s="481"/>
      <c r="X14" s="481"/>
      <c r="Y14" s="1407"/>
      <c r="Z14" s="1408"/>
      <c r="AA14" s="62"/>
      <c r="AB14" s="481"/>
      <c r="AC14" s="481"/>
      <c r="AD14" s="481"/>
      <c r="AE14" s="1409" t="s">
        <v>228</v>
      </c>
      <c r="AF14" s="1442">
        <v>0.5</v>
      </c>
      <c r="AG14" s="1221"/>
      <c r="AH14" s="1447"/>
      <c r="AI14" s="1445">
        <f>SUM(AF14:AH14)</f>
        <v>0.5</v>
      </c>
      <c r="AJ14" s="1412"/>
      <c r="AK14" s="1413"/>
      <c r="AL14" s="1414"/>
      <c r="AM14" s="1412"/>
      <c r="AN14" s="1413"/>
      <c r="AO14" s="1414"/>
      <c r="AP14" s="79">
        <f>(M14+R14+W14+AB14)-B14</f>
        <v>0</v>
      </c>
      <c r="AQ14" s="80">
        <f>(N14+S14+X14+AC14)-(C14+D14)</f>
        <v>0</v>
      </c>
      <c r="AR14" s="81">
        <f>(O14+T14+Y14+AD14)-H14</f>
        <v>0</v>
      </c>
    </row>
    <row r="15" spans="1:44" ht="27.75" customHeight="1">
      <c r="A15" s="5173"/>
      <c r="B15" s="63">
        <v>9</v>
      </c>
      <c r="C15" s="1400"/>
      <c r="D15" s="1093">
        <f t="shared" ref="D15:D16" si="5">SUM(E15:G15)</f>
        <v>0</v>
      </c>
      <c r="E15" s="1401"/>
      <c r="F15" s="1400"/>
      <c r="G15" s="1402"/>
      <c r="H15" s="1403"/>
      <c r="I15" s="4601" t="s">
        <v>846</v>
      </c>
      <c r="J15" s="1438"/>
      <c r="K15" s="1406" t="s">
        <v>835</v>
      </c>
      <c r="L15" s="467" t="s">
        <v>836</v>
      </c>
      <c r="M15" s="481">
        <v>9</v>
      </c>
      <c r="N15" s="481"/>
      <c r="O15" s="1407"/>
      <c r="P15" s="1406"/>
      <c r="Q15" s="467"/>
      <c r="R15" s="481"/>
      <c r="S15" s="481"/>
      <c r="T15" s="1407"/>
      <c r="U15" s="1406"/>
      <c r="V15" s="467"/>
      <c r="W15" s="481"/>
      <c r="X15" s="481"/>
      <c r="Y15" s="1407"/>
      <c r="Z15" s="1408"/>
      <c r="AA15" s="62"/>
      <c r="AB15" s="481"/>
      <c r="AC15" s="481"/>
      <c r="AD15" s="481"/>
      <c r="AE15" s="1459" t="s">
        <v>228</v>
      </c>
      <c r="AF15" s="1442">
        <v>0.2</v>
      </c>
      <c r="AG15" s="1221"/>
      <c r="AH15" s="1447"/>
      <c r="AI15" s="1445">
        <f t="shared" ref="AI15:AI16" si="6">SUM(AF15:AH15)</f>
        <v>0.2</v>
      </c>
      <c r="AJ15" s="1412"/>
      <c r="AK15" s="1413"/>
      <c r="AL15" s="1414"/>
      <c r="AM15" s="1412"/>
      <c r="AN15" s="1413"/>
      <c r="AO15" s="1414"/>
      <c r="AP15" s="79">
        <f>(M15+R15+W15+AB15)-B15</f>
        <v>0</v>
      </c>
      <c r="AQ15" s="80">
        <f>(N15+S15+X15+AC15)-(C15+D15)</f>
        <v>0</v>
      </c>
      <c r="AR15" s="81">
        <f>(O15+T15+Y15+AD15)-H15</f>
        <v>0</v>
      </c>
    </row>
    <row r="16" spans="1:44" ht="35.25" customHeight="1">
      <c r="A16" s="5173"/>
      <c r="B16" s="63">
        <v>12</v>
      </c>
      <c r="C16" s="1400"/>
      <c r="D16" s="1093">
        <f t="shared" si="5"/>
        <v>6</v>
      </c>
      <c r="E16" s="1460">
        <v>6</v>
      </c>
      <c r="F16" s="1400"/>
      <c r="G16" s="1402"/>
      <c r="H16" s="1403"/>
      <c r="I16" s="4601" t="s">
        <v>847</v>
      </c>
      <c r="J16" s="1461"/>
      <c r="K16" s="1406" t="s">
        <v>848</v>
      </c>
      <c r="L16" s="467" t="s">
        <v>849</v>
      </c>
      <c r="M16" s="481">
        <v>12</v>
      </c>
      <c r="N16" s="481">
        <v>6</v>
      </c>
      <c r="O16" s="1407"/>
      <c r="P16" s="1406"/>
      <c r="Q16" s="467"/>
      <c r="R16" s="481"/>
      <c r="S16" s="481"/>
      <c r="T16" s="1407"/>
      <c r="U16" s="1406"/>
      <c r="V16" s="467"/>
      <c r="W16" s="481"/>
      <c r="X16" s="481"/>
      <c r="Y16" s="1407"/>
      <c r="Z16" s="1408"/>
      <c r="AA16" s="62"/>
      <c r="AB16" s="481"/>
      <c r="AC16" s="481"/>
      <c r="AD16" s="481"/>
      <c r="AE16" s="1441" t="s">
        <v>228</v>
      </c>
      <c r="AF16" s="1442">
        <v>0.15</v>
      </c>
      <c r="AG16" s="1443" t="s">
        <v>229</v>
      </c>
      <c r="AH16" s="1444">
        <v>0.15</v>
      </c>
      <c r="AI16" s="1445">
        <f t="shared" si="6"/>
        <v>0.3</v>
      </c>
      <c r="AJ16" s="1412"/>
      <c r="AK16" s="1413"/>
      <c r="AL16" s="1414"/>
      <c r="AM16" s="1412"/>
      <c r="AN16" s="1413"/>
      <c r="AO16" s="1414"/>
      <c r="AP16" s="79">
        <f>(M16+R16+W16+AB16)-B16</f>
        <v>0</v>
      </c>
      <c r="AQ16" s="80">
        <f>(N16+S16+X16+AC16)-(C16+D16)</f>
        <v>0</v>
      </c>
      <c r="AR16" s="81">
        <f>(O16+T16+Y16+AD16)-H16</f>
        <v>0</v>
      </c>
    </row>
    <row r="17" spans="1:44" s="1381" customFormat="1">
      <c r="A17" s="1417" t="s">
        <v>469</v>
      </c>
      <c r="B17" s="1418">
        <f>SUM(B14:B16)</f>
        <v>36</v>
      </c>
      <c r="C17" s="1418">
        <f t="shared" ref="C17:H17" si="7">SUM(C14:C16)</f>
        <v>6</v>
      </c>
      <c r="D17" s="1419">
        <f t="shared" si="7"/>
        <v>6</v>
      </c>
      <c r="E17" s="1420">
        <f t="shared" si="7"/>
        <v>6</v>
      </c>
      <c r="F17" s="1418">
        <f t="shared" ref="F17:G17" si="8">SUM(F14:F16)</f>
        <v>0</v>
      </c>
      <c r="G17" s="1421">
        <f t="shared" si="8"/>
        <v>0</v>
      </c>
      <c r="H17" s="1422">
        <f t="shared" si="7"/>
        <v>0</v>
      </c>
      <c r="I17" s="492"/>
      <c r="J17" s="95"/>
      <c r="K17" s="298"/>
      <c r="L17" s="299"/>
      <c r="M17" s="493"/>
      <c r="N17" s="493"/>
      <c r="O17" s="493"/>
      <c r="P17" s="1423"/>
      <c r="Q17" s="1424"/>
      <c r="R17" s="494"/>
      <c r="S17" s="494"/>
      <c r="T17" s="494"/>
      <c r="U17" s="298"/>
      <c r="V17" s="299"/>
      <c r="W17" s="493"/>
      <c r="X17" s="493"/>
      <c r="Y17" s="493"/>
      <c r="Z17" s="99"/>
      <c r="AA17" s="100"/>
      <c r="AB17" s="792"/>
      <c r="AC17" s="792"/>
      <c r="AD17" s="792"/>
      <c r="AE17" s="1450"/>
      <c r="AF17" s="1451"/>
      <c r="AG17" s="1452"/>
      <c r="AH17" s="1453"/>
      <c r="AI17" s="1454">
        <f>SUM(AI14:AI16)</f>
        <v>1</v>
      </c>
      <c r="AJ17" s="1462"/>
      <c r="AK17" s="1463"/>
      <c r="AL17" s="1464"/>
      <c r="AM17" s="1462"/>
      <c r="AN17" s="1463"/>
      <c r="AO17" s="1457"/>
      <c r="AP17" s="1435"/>
      <c r="AQ17" s="1436"/>
      <c r="AR17" s="1436"/>
    </row>
    <row r="18" spans="1:44" ht="28.5" customHeight="1">
      <c r="A18" s="5172" t="s">
        <v>850</v>
      </c>
      <c r="B18" s="63">
        <v>21</v>
      </c>
      <c r="C18" s="1400"/>
      <c r="D18" s="1093">
        <f>SUM(E18:G18)</f>
        <v>0</v>
      </c>
      <c r="E18" s="1401"/>
      <c r="F18" s="1400"/>
      <c r="G18" s="1402"/>
      <c r="H18" s="1403"/>
      <c r="I18" s="1404" t="s">
        <v>851</v>
      </c>
      <c r="J18" s="1448"/>
      <c r="K18" s="1406" t="s">
        <v>852</v>
      </c>
      <c r="L18" s="467" t="s">
        <v>432</v>
      </c>
      <c r="M18" s="481">
        <v>12</v>
      </c>
      <c r="N18" s="481"/>
      <c r="O18" s="1407"/>
      <c r="P18" s="1406" t="s">
        <v>835</v>
      </c>
      <c r="Q18" s="467" t="s">
        <v>836</v>
      </c>
      <c r="R18" s="481">
        <v>9</v>
      </c>
      <c r="S18" s="481"/>
      <c r="T18" s="1407"/>
      <c r="U18" s="1406"/>
      <c r="V18" s="467"/>
      <c r="W18" s="481"/>
      <c r="X18" s="481"/>
      <c r="Y18" s="1407"/>
      <c r="Z18" s="1408"/>
      <c r="AA18" s="62"/>
      <c r="AB18" s="481"/>
      <c r="AC18" s="481"/>
      <c r="AD18" s="481"/>
      <c r="AE18" s="1441" t="s">
        <v>228</v>
      </c>
      <c r="AF18" s="1442">
        <v>0.2</v>
      </c>
      <c r="AG18" s="1443" t="s">
        <v>229</v>
      </c>
      <c r="AH18" s="1444">
        <v>0.2</v>
      </c>
      <c r="AI18" s="1445">
        <f>SUM(AF18:AH18)</f>
        <v>0.4</v>
      </c>
      <c r="AJ18" s="1412"/>
      <c r="AK18" s="1413"/>
      <c r="AL18" s="1414"/>
      <c r="AM18" s="1412"/>
      <c r="AN18" s="1413"/>
      <c r="AO18" s="1414"/>
      <c r="AP18" s="79">
        <f>(M18+R18+W18+AB18)-B18</f>
        <v>0</v>
      </c>
      <c r="AQ18" s="80">
        <f>(N18+S18+X18+AC18)-(C18+D18)</f>
        <v>0</v>
      </c>
      <c r="AR18" s="81">
        <f>(O18+T18+Y18+AD18)-H18</f>
        <v>0</v>
      </c>
    </row>
    <row r="19" spans="1:44" ht="28.5" customHeight="1">
      <c r="A19" s="5172"/>
      <c r="B19" s="63">
        <v>21</v>
      </c>
      <c r="C19" s="1400"/>
      <c r="D19" s="1093">
        <f>SUM(E19:G19)</f>
        <v>6</v>
      </c>
      <c r="E19" s="1401"/>
      <c r="F19" s="1400"/>
      <c r="G19" s="1465">
        <v>6</v>
      </c>
      <c r="H19" s="1403"/>
      <c r="I19" s="1404" t="s">
        <v>853</v>
      </c>
      <c r="J19" s="1448"/>
      <c r="K19" s="1406" t="s">
        <v>835</v>
      </c>
      <c r="L19" s="467" t="s">
        <v>836</v>
      </c>
      <c r="M19" s="481">
        <v>12</v>
      </c>
      <c r="N19" s="481">
        <v>4</v>
      </c>
      <c r="O19" s="1407"/>
      <c r="P19" s="1406" t="s">
        <v>852</v>
      </c>
      <c r="Q19" s="467" t="s">
        <v>432</v>
      </c>
      <c r="R19" s="481">
        <v>9</v>
      </c>
      <c r="S19" s="481">
        <v>2</v>
      </c>
      <c r="T19" s="1407"/>
      <c r="U19" s="1406"/>
      <c r="V19" s="467"/>
      <c r="W19" s="481"/>
      <c r="X19" s="481"/>
      <c r="Y19" s="1407"/>
      <c r="Z19" s="1408"/>
      <c r="AA19" s="62"/>
      <c r="AB19" s="481"/>
      <c r="AC19" s="481"/>
      <c r="AD19" s="481"/>
      <c r="AE19" s="1409" t="s">
        <v>228</v>
      </c>
      <c r="AF19" s="1442">
        <v>0.35</v>
      </c>
      <c r="AG19" s="1221"/>
      <c r="AH19" s="1447"/>
      <c r="AI19" s="1445">
        <f t="shared" ref="AI19:AI20" si="9">SUM(AF19:AH19)</f>
        <v>0.35</v>
      </c>
      <c r="AJ19" s="1412"/>
      <c r="AK19" s="1413"/>
      <c r="AL19" s="1414"/>
      <c r="AM19" s="1412"/>
      <c r="AN19" s="1413"/>
      <c r="AO19" s="1414"/>
      <c r="AP19" s="79">
        <f>(M19+R19+W19+AB19)-B19</f>
        <v>0</v>
      </c>
      <c r="AQ19" s="80">
        <f>(N19+S19+X19+AC19)-(C19+D19)</f>
        <v>0</v>
      </c>
      <c r="AR19" s="81">
        <f>(O19+T19+Y19+AD19)-H19</f>
        <v>0</v>
      </c>
    </row>
    <row r="20" spans="1:44" ht="30.75" customHeight="1">
      <c r="A20" s="5172"/>
      <c r="B20" s="4878">
        <v>15</v>
      </c>
      <c r="C20" s="1400"/>
      <c r="D20" s="1093">
        <f>SUM(E20:G20)</f>
        <v>0</v>
      </c>
      <c r="E20" s="1401"/>
      <c r="F20" s="1400"/>
      <c r="G20" s="1402"/>
      <c r="H20" s="1403"/>
      <c r="I20" s="1437" t="s">
        <v>854</v>
      </c>
      <c r="J20" s="1448"/>
      <c r="K20" s="1406" t="s">
        <v>781</v>
      </c>
      <c r="L20" s="467" t="s">
        <v>855</v>
      </c>
      <c r="M20" s="481">
        <v>15</v>
      </c>
      <c r="N20" s="481"/>
      <c r="O20" s="1407"/>
      <c r="P20" s="1406"/>
      <c r="Q20" s="467"/>
      <c r="R20" s="481"/>
      <c r="S20" s="481"/>
      <c r="T20" s="1407"/>
      <c r="U20" s="1406"/>
      <c r="V20" s="467"/>
      <c r="W20" s="481"/>
      <c r="X20" s="481"/>
      <c r="Y20" s="1407"/>
      <c r="Z20" s="1408"/>
      <c r="AA20" s="62"/>
      <c r="AB20" s="481"/>
      <c r="AC20" s="481"/>
      <c r="AD20" s="481"/>
      <c r="AE20" s="1409" t="s">
        <v>228</v>
      </c>
      <c r="AF20" s="1466">
        <v>0.25</v>
      </c>
      <c r="AG20" s="1221"/>
      <c r="AH20" s="1447"/>
      <c r="AI20" s="1445">
        <f t="shared" si="9"/>
        <v>0.25</v>
      </c>
      <c r="AJ20" s="1412"/>
      <c r="AK20" s="1413"/>
      <c r="AL20" s="1414"/>
      <c r="AM20" s="1412"/>
      <c r="AN20" s="1413"/>
      <c r="AO20" s="1414"/>
      <c r="AP20" s="79">
        <f>(M20+R20+W20+AB20)-B20</f>
        <v>0</v>
      </c>
      <c r="AQ20" s="80">
        <f>(N20+S20+X20+AC20)-(C20+D20)</f>
        <v>0</v>
      </c>
      <c r="AR20" s="81">
        <f>(O20+T20+Y20+AD20)-H20</f>
        <v>0</v>
      </c>
    </row>
    <row r="21" spans="1:44" s="1381" customFormat="1">
      <c r="A21" s="1467" t="s">
        <v>469</v>
      </c>
      <c r="B21" s="1418">
        <f>SUM(B18:B20)</f>
        <v>57</v>
      </c>
      <c r="C21" s="1418">
        <f t="shared" ref="C21:H21" si="10">SUM(C18:C20)</f>
        <v>0</v>
      </c>
      <c r="D21" s="1419">
        <f t="shared" si="10"/>
        <v>6</v>
      </c>
      <c r="E21" s="1420">
        <f t="shared" si="10"/>
        <v>0</v>
      </c>
      <c r="F21" s="1418">
        <f t="shared" ref="F21:G21" si="11">SUM(F18:F20)</f>
        <v>0</v>
      </c>
      <c r="G21" s="1421">
        <f t="shared" si="11"/>
        <v>6</v>
      </c>
      <c r="H21" s="1422">
        <f t="shared" si="10"/>
        <v>0</v>
      </c>
      <c r="I21" s="492"/>
      <c r="J21" s="95"/>
      <c r="K21" s="298"/>
      <c r="L21" s="299"/>
      <c r="M21" s="493"/>
      <c r="N21" s="493"/>
      <c r="O21" s="493"/>
      <c r="P21" s="1423"/>
      <c r="Q21" s="1424"/>
      <c r="R21" s="494"/>
      <c r="S21" s="494"/>
      <c r="T21" s="494"/>
      <c r="U21" s="298"/>
      <c r="V21" s="299"/>
      <c r="W21" s="493"/>
      <c r="X21" s="493"/>
      <c r="Y21" s="493"/>
      <c r="Z21" s="99"/>
      <c r="AA21" s="100"/>
      <c r="AB21" s="792"/>
      <c r="AC21" s="792"/>
      <c r="AD21" s="792"/>
      <c r="AE21" s="1450"/>
      <c r="AF21" s="1451"/>
      <c r="AG21" s="1452"/>
      <c r="AH21" s="1453"/>
      <c r="AI21" s="1454">
        <f>SUM(AI18:AI20)</f>
        <v>1</v>
      </c>
      <c r="AJ21" s="1462"/>
      <c r="AK21" s="1463"/>
      <c r="AL21" s="1464"/>
      <c r="AM21" s="1462"/>
      <c r="AN21" s="1463"/>
      <c r="AO21" s="1457"/>
      <c r="AP21" s="1435"/>
      <c r="AQ21" s="1436"/>
      <c r="AR21" s="1436"/>
    </row>
    <row r="22" spans="1:44" ht="38.25" customHeight="1">
      <c r="A22" s="1458" t="s">
        <v>856</v>
      </c>
      <c r="B22" s="1400"/>
      <c r="C22" s="63">
        <v>20</v>
      </c>
      <c r="D22" s="1093">
        <f>SUM(E22:G22)</f>
        <v>0</v>
      </c>
      <c r="E22" s="1401"/>
      <c r="F22" s="1400"/>
      <c r="G22" s="1402"/>
      <c r="H22" s="1403"/>
      <c r="I22" s="4601" t="s">
        <v>313</v>
      </c>
      <c r="J22" s="1405"/>
      <c r="K22" s="1406" t="s">
        <v>417</v>
      </c>
      <c r="L22" s="467" t="s">
        <v>315</v>
      </c>
      <c r="M22" s="481"/>
      <c r="N22" s="481">
        <v>20</v>
      </c>
      <c r="O22" s="1407"/>
      <c r="P22" s="1406"/>
      <c r="Q22" s="467"/>
      <c r="R22" s="481"/>
      <c r="S22" s="481"/>
      <c r="T22" s="1407"/>
      <c r="U22" s="1406"/>
      <c r="V22" s="467"/>
      <c r="W22" s="481"/>
      <c r="X22" s="481"/>
      <c r="Y22" s="1407"/>
      <c r="Z22" s="1408"/>
      <c r="AA22" s="62"/>
      <c r="AB22" s="481"/>
      <c r="AC22" s="481"/>
      <c r="AD22" s="481"/>
      <c r="AE22" s="1441" t="s">
        <v>228</v>
      </c>
      <c r="AF22" s="1442">
        <v>0.5</v>
      </c>
      <c r="AG22" s="1443" t="s">
        <v>229</v>
      </c>
      <c r="AH22" s="1444">
        <v>0.5</v>
      </c>
      <c r="AI22" s="1445">
        <f>SUM(AF22:AH22)</f>
        <v>1</v>
      </c>
      <c r="AJ22" s="1468"/>
      <c r="AK22" s="1469"/>
      <c r="AL22" s="1470"/>
      <c r="AM22" s="1468"/>
      <c r="AN22" s="1469"/>
      <c r="AO22" s="1470"/>
      <c r="AP22" s="79">
        <f>(M22+R22+W22+AB22)-B22</f>
        <v>0</v>
      </c>
      <c r="AQ22" s="80">
        <f>(N22+S22+X22+AC22)-(C22+D22)</f>
        <v>0</v>
      </c>
      <c r="AR22" s="81">
        <f>(O22+T22+Y22+AD22)-H22</f>
        <v>0</v>
      </c>
    </row>
    <row r="23" spans="1:44">
      <c r="A23" s="1467" t="s">
        <v>420</v>
      </c>
      <c r="B23" s="1471">
        <f>SUM(B22)</f>
        <v>0</v>
      </c>
      <c r="C23" s="1471">
        <f t="shared" ref="C23:H23" si="12">SUM(C22)</f>
        <v>20</v>
      </c>
      <c r="D23" s="1472">
        <f t="shared" si="12"/>
        <v>0</v>
      </c>
      <c r="E23" s="1473">
        <f t="shared" si="12"/>
        <v>0</v>
      </c>
      <c r="F23" s="1471">
        <f t="shared" ref="F23:G23" si="13">SUM(F22)</f>
        <v>0</v>
      </c>
      <c r="G23" s="1474">
        <f t="shared" si="13"/>
        <v>0</v>
      </c>
      <c r="H23" s="1475">
        <f t="shared" si="12"/>
        <v>0</v>
      </c>
      <c r="I23" s="492"/>
      <c r="J23" s="95"/>
      <c r="K23" s="298"/>
      <c r="L23" s="299"/>
      <c r="M23" s="493"/>
      <c r="N23" s="493"/>
      <c r="O23" s="493"/>
      <c r="P23" s="1423"/>
      <c r="Q23" s="1424"/>
      <c r="R23" s="494"/>
      <c r="S23" s="494"/>
      <c r="T23" s="494"/>
      <c r="U23" s="298"/>
      <c r="V23" s="299"/>
      <c r="W23" s="493"/>
      <c r="X23" s="493"/>
      <c r="Y23" s="493"/>
      <c r="Z23" s="99"/>
      <c r="AA23" s="100"/>
      <c r="AB23" s="792"/>
      <c r="AC23" s="792"/>
      <c r="AD23" s="792"/>
      <c r="AE23" s="1450"/>
      <c r="AF23" s="1451"/>
      <c r="AG23" s="1452"/>
      <c r="AH23" s="1453"/>
      <c r="AI23" s="1454">
        <f>SUM(AI22)</f>
        <v>1</v>
      </c>
      <c r="AJ23" s="1476"/>
      <c r="AK23" s="1477"/>
      <c r="AL23" s="1478"/>
      <c r="AM23" s="1476"/>
      <c r="AN23" s="1477"/>
      <c r="AO23" s="1457"/>
      <c r="AP23" s="1435"/>
      <c r="AQ23" s="1436"/>
      <c r="AR23" s="1436"/>
    </row>
    <row r="24" spans="1:44" ht="17.25" customHeight="1">
      <c r="A24" s="1383" t="s">
        <v>857</v>
      </c>
      <c r="B24" s="259"/>
      <c r="C24" s="259"/>
      <c r="D24" s="259"/>
      <c r="E24" s="1479"/>
      <c r="F24" s="36"/>
      <c r="G24" s="1480"/>
      <c r="H24" s="259"/>
      <c r="I24" s="1388"/>
      <c r="J24" s="708"/>
      <c r="K24" s="1481"/>
      <c r="L24" s="1482"/>
      <c r="M24" s="569"/>
      <c r="N24" s="569"/>
      <c r="O24" s="569"/>
      <c r="P24" s="262"/>
      <c r="Q24" s="263"/>
      <c r="R24" s="569"/>
      <c r="S24" s="569"/>
      <c r="T24" s="569"/>
      <c r="U24" s="262"/>
      <c r="V24" s="263"/>
      <c r="W24" s="569"/>
      <c r="X24" s="569"/>
      <c r="Y24" s="569"/>
      <c r="Z24" s="567"/>
      <c r="AA24" s="1483"/>
      <c r="AB24" s="878"/>
      <c r="AC24" s="878"/>
      <c r="AD24" s="878"/>
      <c r="AE24" s="1484"/>
      <c r="AF24" s="38"/>
      <c r="AG24" s="1484"/>
      <c r="AH24" s="38"/>
      <c r="AI24" s="38"/>
      <c r="AJ24" s="38"/>
      <c r="AK24" s="38"/>
      <c r="AL24" s="38"/>
      <c r="AM24" s="38"/>
      <c r="AN24" s="38"/>
      <c r="AO24" s="38"/>
      <c r="AP24" s="1485"/>
      <c r="AQ24" s="566"/>
      <c r="AR24" s="566"/>
    </row>
    <row r="25" spans="1:44" ht="33.75" customHeight="1">
      <c r="A25" s="5172" t="s">
        <v>858</v>
      </c>
      <c r="B25" s="63">
        <v>9</v>
      </c>
      <c r="C25" s="85">
        <v>6</v>
      </c>
      <c r="D25" s="1093">
        <f>SUM(E25:G25)</f>
        <v>0</v>
      </c>
      <c r="E25" s="1401"/>
      <c r="F25" s="1400"/>
      <c r="G25" s="1402"/>
      <c r="H25" s="1403"/>
      <c r="I25" s="4601" t="s">
        <v>859</v>
      </c>
      <c r="J25" s="1486"/>
      <c r="K25" s="1406" t="s">
        <v>860</v>
      </c>
      <c r="L25" s="467" t="s">
        <v>861</v>
      </c>
      <c r="M25" s="481">
        <v>9</v>
      </c>
      <c r="N25" s="481">
        <v>6</v>
      </c>
      <c r="O25" s="1407"/>
      <c r="P25" s="1406"/>
      <c r="Q25" s="467"/>
      <c r="R25" s="481"/>
      <c r="S25" s="481"/>
      <c r="T25" s="1407"/>
      <c r="U25" s="1406"/>
      <c r="V25" s="467"/>
      <c r="W25" s="481"/>
      <c r="X25" s="481"/>
      <c r="Y25" s="1407"/>
      <c r="Z25" s="1408"/>
      <c r="AA25" s="62"/>
      <c r="AB25" s="481"/>
      <c r="AC25" s="481"/>
      <c r="AD25" s="481"/>
      <c r="AE25" s="1441" t="s">
        <v>228</v>
      </c>
      <c r="AF25" s="1442">
        <v>0.2</v>
      </c>
      <c r="AG25" s="1443" t="s">
        <v>229</v>
      </c>
      <c r="AH25" s="1444">
        <v>0.2</v>
      </c>
      <c r="AI25" s="1445">
        <f>SUM(AF25:AH25)</f>
        <v>0.4</v>
      </c>
      <c r="AJ25" s="1412"/>
      <c r="AK25" s="1413"/>
      <c r="AL25" s="1414"/>
      <c r="AM25" s="1412"/>
      <c r="AN25" s="1413"/>
      <c r="AO25" s="1414"/>
      <c r="AP25" s="79">
        <f>(M25+R25+W25+AB25)-B25</f>
        <v>0</v>
      </c>
      <c r="AQ25" s="80">
        <f>(N25+S25+X25+AC25)-(C25+D25)</f>
        <v>0</v>
      </c>
      <c r="AR25" s="81">
        <f>(O25+T25+Y25+AD25)-H25</f>
        <v>0</v>
      </c>
    </row>
    <row r="26" spans="1:44" ht="27.75" customHeight="1">
      <c r="A26" s="5172"/>
      <c r="B26" s="63">
        <v>12</v>
      </c>
      <c r="C26" s="1400"/>
      <c r="D26" s="1093">
        <f>SUM(E26:G26)</f>
        <v>9</v>
      </c>
      <c r="E26" s="1401"/>
      <c r="F26" s="1487">
        <v>9</v>
      </c>
      <c r="G26" s="1402"/>
      <c r="H26" s="1403"/>
      <c r="I26" s="4601" t="s">
        <v>862</v>
      </c>
      <c r="J26" s="1486"/>
      <c r="K26" s="1406" t="s">
        <v>863</v>
      </c>
      <c r="L26" s="467" t="s">
        <v>864</v>
      </c>
      <c r="M26" s="481">
        <v>4</v>
      </c>
      <c r="N26" s="481">
        <v>3</v>
      </c>
      <c r="O26" s="1407"/>
      <c r="P26" s="1406" t="s">
        <v>865</v>
      </c>
      <c r="Q26" s="467" t="s">
        <v>866</v>
      </c>
      <c r="R26" s="481">
        <v>4</v>
      </c>
      <c r="S26" s="481">
        <v>3</v>
      </c>
      <c r="T26" s="1407"/>
      <c r="U26" s="1406" t="s">
        <v>826</v>
      </c>
      <c r="V26" s="467" t="s">
        <v>827</v>
      </c>
      <c r="W26" s="481">
        <v>4</v>
      </c>
      <c r="X26" s="481">
        <v>3</v>
      </c>
      <c r="Y26" s="1407"/>
      <c r="Z26" s="1408"/>
      <c r="AA26" s="62"/>
      <c r="AB26" s="481"/>
      <c r="AC26" s="481"/>
      <c r="AD26" s="481"/>
      <c r="AE26" s="1488"/>
      <c r="AF26" s="1410"/>
      <c r="AG26" s="1410"/>
      <c r="AH26" s="1411"/>
      <c r="AI26" s="1489"/>
      <c r="AJ26" s="1412"/>
      <c r="AK26" s="1413"/>
      <c r="AL26" s="1414"/>
      <c r="AM26" s="1412"/>
      <c r="AN26" s="1413"/>
      <c r="AO26" s="1414"/>
      <c r="AP26" s="79">
        <f>(M26+R26+W26+AB26)-B26</f>
        <v>0</v>
      </c>
      <c r="AQ26" s="80">
        <f>(N26+S26+X26+AC26)-(C26+D26)</f>
        <v>0</v>
      </c>
      <c r="AR26" s="81">
        <f>(O26+T26+Y26+AD26)-H26</f>
        <v>0</v>
      </c>
    </row>
    <row r="27" spans="1:44" ht="30.75" customHeight="1">
      <c r="A27" s="5172"/>
      <c r="B27" s="1400"/>
      <c r="C27" s="1400"/>
      <c r="D27" s="1093">
        <f>SUM(E27:G27)</f>
        <v>12</v>
      </c>
      <c r="E27" s="1490">
        <v>12</v>
      </c>
      <c r="F27" s="1400"/>
      <c r="G27" s="1402"/>
      <c r="H27" s="1403"/>
      <c r="I27" s="4601" t="s">
        <v>847</v>
      </c>
      <c r="J27" s="1491"/>
      <c r="K27" s="1406" t="s">
        <v>867</v>
      </c>
      <c r="L27" s="467" t="s">
        <v>672</v>
      </c>
      <c r="M27" s="481"/>
      <c r="N27" s="481">
        <v>4</v>
      </c>
      <c r="O27" s="1407"/>
      <c r="P27" s="1406" t="s">
        <v>868</v>
      </c>
      <c r="Q27" s="467" t="s">
        <v>869</v>
      </c>
      <c r="R27" s="481"/>
      <c r="S27" s="481">
        <v>8</v>
      </c>
      <c r="T27" s="1407"/>
      <c r="U27" s="1406"/>
      <c r="V27" s="467"/>
      <c r="W27" s="481"/>
      <c r="X27" s="481"/>
      <c r="Y27" s="1407"/>
      <c r="Z27" s="1408"/>
      <c r="AA27" s="62"/>
      <c r="AB27" s="481"/>
      <c r="AC27" s="481"/>
      <c r="AD27" s="481"/>
      <c r="AE27" s="1492" t="s">
        <v>228</v>
      </c>
      <c r="AF27" s="1493">
        <v>0.3</v>
      </c>
      <c r="AG27" s="1494" t="s">
        <v>229</v>
      </c>
      <c r="AH27" s="1495">
        <v>0.3</v>
      </c>
      <c r="AI27" s="1496">
        <f>SUM(AF27:AH27)</f>
        <v>0.6</v>
      </c>
      <c r="AJ27" s="1412"/>
      <c r="AK27" s="1413"/>
      <c r="AL27" s="1414"/>
      <c r="AM27" s="1412"/>
      <c r="AN27" s="1413"/>
      <c r="AO27" s="1414"/>
      <c r="AP27" s="79">
        <f>(M27+R27+W27+AB27)-B27</f>
        <v>0</v>
      </c>
      <c r="AQ27" s="80">
        <f>(N27+S27+X27+AC27)-(C27+D27)</f>
        <v>0</v>
      </c>
      <c r="AR27" s="81">
        <f>(O27+T27+Y27+AD27)-H27</f>
        <v>0</v>
      </c>
    </row>
    <row r="28" spans="1:44" ht="30.75" customHeight="1">
      <c r="A28" s="5172"/>
      <c r="B28" s="1400"/>
      <c r="C28" s="85">
        <v>21</v>
      </c>
      <c r="D28" s="1093">
        <f>SUM(E28:G28)</f>
        <v>0</v>
      </c>
      <c r="E28" s="1401"/>
      <c r="F28" s="1400"/>
      <c r="G28" s="1402"/>
      <c r="H28" s="1403"/>
      <c r="I28" s="1404" t="s">
        <v>870</v>
      </c>
      <c r="J28" s="1497"/>
      <c r="K28" s="1406" t="s">
        <v>871</v>
      </c>
      <c r="L28" s="467" t="s">
        <v>872</v>
      </c>
      <c r="M28" s="481">
        <v>21</v>
      </c>
      <c r="N28" s="481"/>
      <c r="O28" s="1407"/>
      <c r="P28" s="1406"/>
      <c r="Q28" s="467"/>
      <c r="R28" s="481"/>
      <c r="S28" s="481"/>
      <c r="T28" s="1407"/>
      <c r="U28" s="1406"/>
      <c r="V28" s="467"/>
      <c r="W28" s="481"/>
      <c r="X28" s="481"/>
      <c r="Y28" s="1407"/>
      <c r="Z28" s="1408"/>
      <c r="AA28" s="62"/>
      <c r="AB28" s="481"/>
      <c r="AC28" s="481"/>
      <c r="AD28" s="481"/>
      <c r="AE28" s="1498"/>
      <c r="AF28" s="1415"/>
      <c r="AG28" s="1415"/>
      <c r="AH28" s="1416"/>
      <c r="AI28" s="1499"/>
      <c r="AJ28" s="1412"/>
      <c r="AK28" s="1413"/>
      <c r="AL28" s="1414"/>
      <c r="AM28" s="1412"/>
      <c r="AN28" s="1413"/>
      <c r="AO28" s="1414"/>
      <c r="AP28" s="79">
        <f>(M28+R28+W28+AB28)-B28</f>
        <v>21</v>
      </c>
      <c r="AQ28" s="80">
        <f>(N28+S28+X28+AC28)-(C28+D28)</f>
        <v>-21</v>
      </c>
      <c r="AR28" s="81">
        <f>(O28+T28+Y28+AD28)-H28</f>
        <v>0</v>
      </c>
    </row>
    <row r="29" spans="1:44">
      <c r="A29" s="1467" t="s">
        <v>873</v>
      </c>
      <c r="B29" s="1471">
        <f>SUM(B25:B28)</f>
        <v>21</v>
      </c>
      <c r="C29" s="1471">
        <f t="shared" ref="C29:H29" si="14">SUM(C25:C28)</f>
        <v>27</v>
      </c>
      <c r="D29" s="1472">
        <f t="shared" si="14"/>
        <v>21</v>
      </c>
      <c r="E29" s="1473">
        <f t="shared" si="14"/>
        <v>12</v>
      </c>
      <c r="F29" s="1471">
        <f t="shared" ref="F29:G29" si="15">SUM(F25:F28)</f>
        <v>9</v>
      </c>
      <c r="G29" s="1474">
        <f t="shared" si="15"/>
        <v>0</v>
      </c>
      <c r="H29" s="1475">
        <f t="shared" si="14"/>
        <v>0</v>
      </c>
      <c r="I29" s="492"/>
      <c r="J29" s="95"/>
      <c r="K29" s="298"/>
      <c r="L29" s="299"/>
      <c r="M29" s="493"/>
      <c r="N29" s="493"/>
      <c r="O29" s="493"/>
      <c r="P29" s="1423"/>
      <c r="Q29" s="1424"/>
      <c r="R29" s="494"/>
      <c r="S29" s="494"/>
      <c r="T29" s="494"/>
      <c r="U29" s="298"/>
      <c r="V29" s="299"/>
      <c r="W29" s="493"/>
      <c r="X29" s="493"/>
      <c r="Y29" s="493"/>
      <c r="Z29" s="99"/>
      <c r="AA29" s="100"/>
      <c r="AB29" s="792"/>
      <c r="AC29" s="792"/>
      <c r="AD29" s="792"/>
      <c r="AE29" s="1450"/>
      <c r="AF29" s="1451"/>
      <c r="AG29" s="1451"/>
      <c r="AH29" s="1453"/>
      <c r="AI29" s="1454">
        <f>SUM(AI25:AI28)</f>
        <v>1</v>
      </c>
      <c r="AJ29" s="1476"/>
      <c r="AK29" s="1477"/>
      <c r="AL29" s="1478"/>
      <c r="AM29" s="1476"/>
      <c r="AN29" s="1477"/>
      <c r="AO29" s="1457"/>
      <c r="AP29" s="1435"/>
      <c r="AQ29" s="1436"/>
      <c r="AR29" s="1436"/>
    </row>
    <row r="30" spans="1:44" ht="29.25" customHeight="1">
      <c r="A30" s="5173" t="s">
        <v>874</v>
      </c>
      <c r="B30" s="63">
        <v>21</v>
      </c>
      <c r="C30" s="1400"/>
      <c r="D30" s="1093">
        <f>SUM(E30:G30)</f>
        <v>6</v>
      </c>
      <c r="E30" s="1401"/>
      <c r="F30" s="1500"/>
      <c r="G30" s="1465">
        <v>6</v>
      </c>
      <c r="H30" s="1403"/>
      <c r="I30" s="1404" t="s">
        <v>875</v>
      </c>
      <c r="J30" s="1501"/>
      <c r="K30" s="1406" t="s">
        <v>835</v>
      </c>
      <c r="L30" s="467" t="s">
        <v>836</v>
      </c>
      <c r="M30" s="481" t="s">
        <v>876</v>
      </c>
      <c r="N30" s="481"/>
      <c r="O30" s="1407"/>
      <c r="P30" s="1406" t="s">
        <v>852</v>
      </c>
      <c r="Q30" s="467" t="s">
        <v>432</v>
      </c>
      <c r="R30" s="481" t="s">
        <v>876</v>
      </c>
      <c r="S30" s="481"/>
      <c r="T30" s="1407"/>
      <c r="U30" s="1406" t="s">
        <v>865</v>
      </c>
      <c r="V30" s="467" t="s">
        <v>866</v>
      </c>
      <c r="W30" s="481"/>
      <c r="X30" s="481">
        <v>6</v>
      </c>
      <c r="Y30" s="1407"/>
      <c r="Z30" s="1408"/>
      <c r="AA30" s="62"/>
      <c r="AB30" s="481"/>
      <c r="AC30" s="481"/>
      <c r="AD30" s="481"/>
      <c r="AE30" s="1441" t="s">
        <v>228</v>
      </c>
      <c r="AF30" s="1442">
        <v>0.35</v>
      </c>
      <c r="AG30" s="1443" t="s">
        <v>229</v>
      </c>
      <c r="AH30" s="1444">
        <v>0.35</v>
      </c>
      <c r="AI30" s="1445">
        <f>SUM(AF30:AH30)</f>
        <v>0.7</v>
      </c>
      <c r="AJ30" s="1412"/>
      <c r="AK30" s="1413"/>
      <c r="AL30" s="1414"/>
      <c r="AM30" s="1412"/>
      <c r="AN30" s="1413"/>
      <c r="AO30" s="1414"/>
      <c r="AP30" s="79" t="e">
        <f>(M30+R30+W30+AB30)-B30</f>
        <v>#VALUE!</v>
      </c>
      <c r="AQ30" s="80">
        <f>(N30+S30+X30+AC30)-(C30+D30)</f>
        <v>0</v>
      </c>
      <c r="AR30" s="81">
        <f>(O30+T30+Y30+AD30)-H30</f>
        <v>0</v>
      </c>
    </row>
    <row r="31" spans="1:44" ht="33" customHeight="1">
      <c r="A31" s="5173"/>
      <c r="B31" s="63">
        <v>15</v>
      </c>
      <c r="C31" s="1400"/>
      <c r="D31" s="1093">
        <f>SUM(E31:G31)</f>
        <v>6</v>
      </c>
      <c r="E31" s="1401"/>
      <c r="F31" s="1500"/>
      <c r="G31" s="1465">
        <v>6</v>
      </c>
      <c r="H31" s="1403"/>
      <c r="I31" s="1404" t="s">
        <v>877</v>
      </c>
      <c r="J31" s="1491"/>
      <c r="K31" s="1406" t="s">
        <v>841</v>
      </c>
      <c r="L31" s="467" t="s">
        <v>842</v>
      </c>
      <c r="M31" s="481" t="s">
        <v>86</v>
      </c>
      <c r="N31" s="481"/>
      <c r="O31" s="1407"/>
      <c r="P31" s="1406" t="s">
        <v>852</v>
      </c>
      <c r="Q31" s="467" t="s">
        <v>432</v>
      </c>
      <c r="R31" s="481">
        <v>3</v>
      </c>
      <c r="S31" s="481"/>
      <c r="T31" s="1407"/>
      <c r="U31" s="1406"/>
      <c r="V31" s="467"/>
      <c r="W31" s="481"/>
      <c r="X31" s="481"/>
      <c r="Y31" s="1407"/>
      <c r="Z31" s="1408"/>
      <c r="AA31" s="62"/>
      <c r="AB31" s="481"/>
      <c r="AC31" s="481"/>
      <c r="AD31" s="481"/>
      <c r="AE31" s="1409" t="s">
        <v>229</v>
      </c>
      <c r="AF31" s="1442">
        <v>0.3</v>
      </c>
      <c r="AG31" s="1502"/>
      <c r="AH31" s="1503"/>
      <c r="AI31" s="1445">
        <f t="shared" ref="AI31" si="16">SUM(AF31:AH31)</f>
        <v>0.3</v>
      </c>
      <c r="AJ31" s="1412"/>
      <c r="AK31" s="1413"/>
      <c r="AL31" s="1414"/>
      <c r="AM31" s="1412"/>
      <c r="AN31" s="1413"/>
      <c r="AO31" s="1414"/>
      <c r="AP31" s="79" t="e">
        <f>(M31+R31+W31+AB31)-B31</f>
        <v>#VALUE!</v>
      </c>
      <c r="AQ31" s="80">
        <f>(N31+S31+X31+AC31)-(C31+D31)</f>
        <v>-6</v>
      </c>
      <c r="AR31" s="81">
        <f>(O31+T31+Y31+AD31)-H31</f>
        <v>0</v>
      </c>
    </row>
    <row r="32" spans="1:44" ht="27" customHeight="1">
      <c r="A32" s="5173"/>
      <c r="B32" s="1400"/>
      <c r="C32" s="63">
        <v>15</v>
      </c>
      <c r="D32" s="1093">
        <f>SUM(E32:G32)</f>
        <v>0</v>
      </c>
      <c r="E32" s="1401"/>
      <c r="F32" s="1400"/>
      <c r="G32" s="1402"/>
      <c r="H32" s="1403"/>
      <c r="I32" s="4602" t="s">
        <v>878</v>
      </c>
      <c r="J32" s="1491"/>
      <c r="K32" s="1406" t="s">
        <v>879</v>
      </c>
      <c r="L32" s="467" t="s">
        <v>880</v>
      </c>
      <c r="M32" s="481"/>
      <c r="N32" s="481"/>
      <c r="O32" s="1407"/>
      <c r="P32" s="1406"/>
      <c r="Q32" s="467"/>
      <c r="R32" s="481"/>
      <c r="S32" s="481"/>
      <c r="T32" s="1407"/>
      <c r="U32" s="1406"/>
      <c r="V32" s="467"/>
      <c r="W32" s="481"/>
      <c r="X32" s="481"/>
      <c r="Y32" s="1407"/>
      <c r="Z32" s="1408"/>
      <c r="AA32" s="62"/>
      <c r="AB32" s="481"/>
      <c r="AC32" s="481"/>
      <c r="AD32" s="481"/>
      <c r="AE32" s="1409" t="s">
        <v>396</v>
      </c>
      <c r="AF32" s="1504"/>
      <c r="AG32" s="1502"/>
      <c r="AH32" s="1503"/>
      <c r="AI32" s="1505"/>
      <c r="AJ32" s="1412"/>
      <c r="AK32" s="1413"/>
      <c r="AL32" s="1414"/>
      <c r="AM32" s="1412"/>
      <c r="AN32" s="1413"/>
      <c r="AO32" s="1414"/>
      <c r="AP32" s="79">
        <f>(M32+R32+W32+AB32)-B32</f>
        <v>0</v>
      </c>
      <c r="AQ32" s="80">
        <f>(N32+S32+X32+AC32)-(C32+D32)</f>
        <v>-15</v>
      </c>
      <c r="AR32" s="81">
        <f>(O32+T32+Y32+AD32)-H32</f>
        <v>0</v>
      </c>
    </row>
    <row r="33" spans="1:44" s="1381" customFormat="1">
      <c r="A33" s="1467" t="s">
        <v>184</v>
      </c>
      <c r="B33" s="1471">
        <f>SUM(B30:B32)</f>
        <v>36</v>
      </c>
      <c r="C33" s="1471">
        <f t="shared" ref="C33:E33" si="17">SUM(C30:C32)</f>
        <v>15</v>
      </c>
      <c r="D33" s="1472">
        <f t="shared" si="17"/>
        <v>12</v>
      </c>
      <c r="E33" s="1473">
        <f t="shared" si="17"/>
        <v>0</v>
      </c>
      <c r="F33" s="1471">
        <f t="shared" ref="F33:G33" si="18">SUM(F30:F32)</f>
        <v>0</v>
      </c>
      <c r="G33" s="1474">
        <f t="shared" si="18"/>
        <v>12</v>
      </c>
      <c r="H33" s="1475">
        <f t="shared" ref="H33" si="19">SUM(H30:H32)</f>
        <v>0</v>
      </c>
      <c r="I33" s="492"/>
      <c r="J33" s="95"/>
      <c r="K33" s="298"/>
      <c r="L33" s="299"/>
      <c r="M33" s="493"/>
      <c r="N33" s="493"/>
      <c r="O33" s="493"/>
      <c r="P33" s="1423"/>
      <c r="Q33" s="1424"/>
      <c r="R33" s="494"/>
      <c r="S33" s="494"/>
      <c r="T33" s="494"/>
      <c r="U33" s="298"/>
      <c r="V33" s="299"/>
      <c r="W33" s="493"/>
      <c r="X33" s="493"/>
      <c r="Y33" s="493"/>
      <c r="Z33" s="99"/>
      <c r="AA33" s="100"/>
      <c r="AB33" s="792"/>
      <c r="AC33" s="792"/>
      <c r="AD33" s="792"/>
      <c r="AE33" s="1450"/>
      <c r="AF33" s="1451"/>
      <c r="AG33" s="1452"/>
      <c r="AH33" s="1453"/>
      <c r="AI33" s="1454">
        <f>SUM(AI30:AI32)</f>
        <v>1</v>
      </c>
      <c r="AJ33" s="1506"/>
      <c r="AK33" s="1477"/>
      <c r="AL33" s="1478"/>
      <c r="AM33" s="1506"/>
      <c r="AN33" s="1477"/>
      <c r="AO33" s="1457"/>
      <c r="AP33" s="1435"/>
      <c r="AQ33" s="1436"/>
      <c r="AR33" s="1436"/>
    </row>
    <row r="34" spans="1:44" ht="32.25" customHeight="1">
      <c r="A34" s="1458" t="s">
        <v>764</v>
      </c>
      <c r="B34" s="1400"/>
      <c r="C34" s="63">
        <v>20</v>
      </c>
      <c r="D34" s="1093">
        <f>SUM(E34:G34)</f>
        <v>0</v>
      </c>
      <c r="E34" s="1401"/>
      <c r="F34" s="1400"/>
      <c r="G34" s="1402"/>
      <c r="H34" s="1403"/>
      <c r="I34" s="4601" t="s">
        <v>313</v>
      </c>
      <c r="J34" s="1491"/>
      <c r="K34" s="1406" t="s">
        <v>417</v>
      </c>
      <c r="L34" s="467" t="s">
        <v>315</v>
      </c>
      <c r="M34" s="481"/>
      <c r="N34" s="481">
        <v>20</v>
      </c>
      <c r="O34" s="1407"/>
      <c r="P34" s="1406"/>
      <c r="Q34" s="467"/>
      <c r="R34" s="481"/>
      <c r="S34" s="481"/>
      <c r="T34" s="1407"/>
      <c r="U34" s="1406"/>
      <c r="V34" s="467"/>
      <c r="W34" s="481"/>
      <c r="X34" s="481"/>
      <c r="Y34" s="1407"/>
      <c r="Z34" s="1408"/>
      <c r="AA34" s="62"/>
      <c r="AB34" s="481"/>
      <c r="AC34" s="481"/>
      <c r="AD34" s="481"/>
      <c r="AE34" s="1441" t="s">
        <v>228</v>
      </c>
      <c r="AF34" s="1442">
        <v>0.5</v>
      </c>
      <c r="AG34" s="1443" t="s">
        <v>229</v>
      </c>
      <c r="AH34" s="1444">
        <v>0.5</v>
      </c>
      <c r="AI34" s="1445">
        <f>SUM(AF34:AH34)</f>
        <v>1</v>
      </c>
      <c r="AJ34" s="1468"/>
      <c r="AK34" s="1469"/>
      <c r="AL34" s="1470"/>
      <c r="AM34" s="1468"/>
      <c r="AN34" s="1469"/>
      <c r="AO34" s="1470"/>
      <c r="AP34" s="79">
        <f>(M34+R34+W34+AB34)-B34</f>
        <v>0</v>
      </c>
      <c r="AQ34" s="80">
        <f>(N34+S34+X34+AC34)-(C34+D34)</f>
        <v>0</v>
      </c>
      <c r="AR34" s="81">
        <f>(O34+T34+Y34+AD34)-H34</f>
        <v>0</v>
      </c>
    </row>
    <row r="35" spans="1:44" s="1381" customFormat="1">
      <c r="A35" s="1467" t="s">
        <v>420</v>
      </c>
      <c r="B35" s="1471">
        <f>SUM(B34)</f>
        <v>0</v>
      </c>
      <c r="C35" s="1471">
        <f t="shared" ref="C35:H35" si="20">SUM(C34)</f>
        <v>20</v>
      </c>
      <c r="D35" s="1472">
        <f t="shared" si="20"/>
        <v>0</v>
      </c>
      <c r="E35" s="1473">
        <f t="shared" si="20"/>
        <v>0</v>
      </c>
      <c r="F35" s="1471">
        <f t="shared" ref="F35:G35" si="21">SUM(F34)</f>
        <v>0</v>
      </c>
      <c r="G35" s="1474">
        <f t="shared" si="21"/>
        <v>0</v>
      </c>
      <c r="H35" s="1475">
        <f t="shared" si="20"/>
        <v>0</v>
      </c>
      <c r="I35" s="492"/>
      <c r="J35" s="95"/>
      <c r="K35" s="298"/>
      <c r="L35" s="299"/>
      <c r="M35" s="493"/>
      <c r="N35" s="493"/>
      <c r="O35" s="493"/>
      <c r="P35" s="1423"/>
      <c r="Q35" s="1424"/>
      <c r="R35" s="494"/>
      <c r="S35" s="494"/>
      <c r="T35" s="494"/>
      <c r="U35" s="298"/>
      <c r="V35" s="299"/>
      <c r="W35" s="493"/>
      <c r="X35" s="493"/>
      <c r="Y35" s="493"/>
      <c r="Z35" s="99"/>
      <c r="AA35" s="100"/>
      <c r="AB35" s="792"/>
      <c r="AC35" s="792"/>
      <c r="AD35" s="792"/>
      <c r="AE35" s="1507"/>
      <c r="AF35" s="1508"/>
      <c r="AG35" s="1508"/>
      <c r="AH35" s="1509"/>
      <c r="AI35" s="1454">
        <f>SUM(AI34)</f>
        <v>1</v>
      </c>
      <c r="AJ35" s="1506"/>
      <c r="AK35" s="1477"/>
      <c r="AL35" s="1478"/>
      <c r="AM35" s="1510"/>
      <c r="AN35" s="1477"/>
      <c r="AO35" s="1457"/>
      <c r="AP35" s="1435"/>
      <c r="AQ35" s="1436"/>
      <c r="AR35" s="1436"/>
    </row>
    <row r="36" spans="1:44" s="1381" customFormat="1" ht="29.25" customHeight="1">
      <c r="A36" s="5169" t="s">
        <v>813</v>
      </c>
      <c r="B36" s="1400"/>
      <c r="C36" s="1511">
        <v>8</v>
      </c>
      <c r="D36" s="1093">
        <f>SUM(E36:G36)</f>
        <v>0</v>
      </c>
      <c r="E36" s="1401"/>
      <c r="F36" s="1400"/>
      <c r="G36" s="1402"/>
      <c r="H36" s="1403"/>
      <c r="I36" s="1512" t="s">
        <v>881</v>
      </c>
      <c r="K36" s="1406" t="s">
        <v>835</v>
      </c>
      <c r="L36" s="467" t="s">
        <v>836</v>
      </c>
      <c r="M36" s="481"/>
      <c r="N36" s="481">
        <v>8</v>
      </c>
      <c r="O36" s="1407"/>
      <c r="P36" s="1406"/>
      <c r="Q36" s="467"/>
      <c r="R36" s="481"/>
      <c r="S36" s="481"/>
      <c r="T36" s="1407"/>
      <c r="U36" s="1406"/>
      <c r="V36" s="467"/>
      <c r="W36" s="481"/>
      <c r="X36" s="481"/>
      <c r="Y36" s="1407"/>
      <c r="Z36" s="1408"/>
      <c r="AA36" s="62"/>
      <c r="AB36" s="481"/>
      <c r="AC36" s="481"/>
      <c r="AD36" s="481"/>
      <c r="AE36" s="1513"/>
      <c r="AF36" s="1504"/>
      <c r="AG36" s="1504"/>
      <c r="AH36" s="1503"/>
      <c r="AI36" s="1505"/>
      <c r="AJ36" s="5155" t="s">
        <v>221</v>
      </c>
      <c r="AK36" s="5156" t="s">
        <v>448</v>
      </c>
      <c r="AL36" s="5157">
        <v>1</v>
      </c>
      <c r="AM36" s="5158" t="s">
        <v>191</v>
      </c>
      <c r="AN36" s="5159"/>
      <c r="AO36" s="5154">
        <v>1</v>
      </c>
      <c r="AP36" s="79">
        <f>(M36+R36+W36+AB36)-B36</f>
        <v>0</v>
      </c>
      <c r="AQ36" s="80">
        <f>(N36+S36+X36+AC36)-(C36+D36)</f>
        <v>0</v>
      </c>
      <c r="AR36" s="81">
        <f>(O36+T36+Y36+AD36)-H36</f>
        <v>0</v>
      </c>
    </row>
    <row r="37" spans="1:44" s="1381" customFormat="1" ht="42" customHeight="1">
      <c r="A37" s="5170"/>
      <c r="B37" s="1511">
        <v>6</v>
      </c>
      <c r="C37" s="1400"/>
      <c r="D37" s="1093">
        <f t="shared" ref="D37:D39" si="22">SUM(E37:G37)</f>
        <v>0</v>
      </c>
      <c r="E37" s="1401"/>
      <c r="F37" s="1400"/>
      <c r="G37" s="1402"/>
      <c r="H37" s="1403"/>
      <c r="I37" s="1512" t="s">
        <v>882</v>
      </c>
      <c r="J37" s="1520"/>
      <c r="K37" s="1406" t="s">
        <v>852</v>
      </c>
      <c r="L37" s="467" t="s">
        <v>432</v>
      </c>
      <c r="M37" s="481">
        <v>3</v>
      </c>
      <c r="N37" s="481"/>
      <c r="O37" s="1407"/>
      <c r="P37" s="1406" t="s">
        <v>865</v>
      </c>
      <c r="Q37" s="467" t="s">
        <v>866</v>
      </c>
      <c r="R37" s="481">
        <v>3</v>
      </c>
      <c r="S37" s="481"/>
      <c r="T37" s="1407"/>
      <c r="U37" s="1406"/>
      <c r="V37" s="467"/>
      <c r="W37" s="481"/>
      <c r="X37" s="481"/>
      <c r="Y37" s="1407"/>
      <c r="Z37" s="1408"/>
      <c r="AA37" s="62"/>
      <c r="AB37" s="481"/>
      <c r="AC37" s="481"/>
      <c r="AD37" s="481"/>
      <c r="AE37" s="1513"/>
      <c r="AF37" s="1504"/>
      <c r="AG37" s="1504"/>
      <c r="AH37" s="1503"/>
      <c r="AI37" s="1505"/>
      <c r="AJ37" s="5155"/>
      <c r="AK37" s="5156"/>
      <c r="AL37" s="5157"/>
      <c r="AM37" s="5158"/>
      <c r="AN37" s="5159"/>
      <c r="AO37" s="5154"/>
      <c r="AP37" s="79">
        <f>(M37+R37+W37+AB37)-B37</f>
        <v>0</v>
      </c>
      <c r="AQ37" s="80">
        <f>(N37+S37+X37+AC37)-(C37+D37)</f>
        <v>0</v>
      </c>
      <c r="AR37" s="81">
        <f>(O37+T37+Y37+AD37)-H37</f>
        <v>0</v>
      </c>
    </row>
    <row r="38" spans="1:44" ht="29.25" customHeight="1">
      <c r="A38" s="5170"/>
      <c r="B38" s="1400"/>
      <c r="C38" s="1400"/>
      <c r="D38" s="1093">
        <f t="shared" si="22"/>
        <v>0</v>
      </c>
      <c r="E38" s="1401"/>
      <c r="F38" s="1400"/>
      <c r="G38" s="1402"/>
      <c r="H38" s="600">
        <v>10</v>
      </c>
      <c r="I38" s="1512" t="s">
        <v>840</v>
      </c>
      <c r="J38" s="1521"/>
      <c r="K38" s="1406"/>
      <c r="L38" s="467"/>
      <c r="M38" s="481"/>
      <c r="N38" s="481"/>
      <c r="O38" s="1407"/>
      <c r="P38" s="1406"/>
      <c r="Q38" s="467"/>
      <c r="R38" s="481"/>
      <c r="S38" s="481"/>
      <c r="T38" s="1407"/>
      <c r="U38" s="1406"/>
      <c r="V38" s="467"/>
      <c r="W38" s="481"/>
      <c r="X38" s="481"/>
      <c r="Y38" s="1407"/>
      <c r="Z38" s="1408"/>
      <c r="AA38" s="62"/>
      <c r="AB38" s="481"/>
      <c r="AC38" s="481"/>
      <c r="AD38" s="481"/>
      <c r="AE38" s="1513"/>
      <c r="AF38" s="1504"/>
      <c r="AG38" s="1504"/>
      <c r="AH38" s="1503"/>
      <c r="AI38" s="1505"/>
      <c r="AJ38" s="5155"/>
      <c r="AK38" s="5156"/>
      <c r="AL38" s="5157"/>
      <c r="AM38" s="5158"/>
      <c r="AN38" s="5159"/>
      <c r="AO38" s="5154"/>
      <c r="AP38" s="79">
        <f>(M38+R38+W38+AB38)-B38</f>
        <v>0</v>
      </c>
      <c r="AQ38" s="80">
        <f>(N38+S38+X38+AC38)-(C38+D38)</f>
        <v>0</v>
      </c>
      <c r="AR38" s="81">
        <f>(O38+T38+Y38+AD38)-H38</f>
        <v>-10</v>
      </c>
    </row>
    <row r="39" spans="1:44" ht="25.5" customHeight="1">
      <c r="A39" s="5171"/>
      <c r="B39" s="1400"/>
      <c r="C39" s="1400"/>
      <c r="D39" s="1093">
        <f t="shared" si="22"/>
        <v>0</v>
      </c>
      <c r="E39" s="1401"/>
      <c r="F39" s="1400"/>
      <c r="G39" s="616" t="s">
        <v>445</v>
      </c>
      <c r="H39" s="1403"/>
      <c r="I39" s="1512" t="s">
        <v>717</v>
      </c>
      <c r="J39" s="1521"/>
      <c r="K39" s="61"/>
      <c r="L39" s="62"/>
      <c r="M39" s="481"/>
      <c r="N39" s="481"/>
      <c r="O39" s="481"/>
      <c r="P39" s="61"/>
      <c r="Q39" s="62"/>
      <c r="R39" s="481"/>
      <c r="S39" s="481"/>
      <c r="T39" s="481"/>
      <c r="U39" s="61"/>
      <c r="V39" s="62"/>
      <c r="W39" s="481"/>
      <c r="X39" s="481"/>
      <c r="Y39" s="481"/>
      <c r="Z39" s="132"/>
      <c r="AA39" s="62"/>
      <c r="AB39" s="481"/>
      <c r="AC39" s="481"/>
      <c r="AD39" s="481"/>
      <c r="AE39" s="1522"/>
      <c r="AF39" s="1523"/>
      <c r="AG39" s="1523"/>
      <c r="AH39" s="1524"/>
      <c r="AI39" s="1525"/>
      <c r="AJ39" s="1514"/>
      <c r="AK39" s="1515"/>
      <c r="AL39" s="1516"/>
      <c r="AM39" s="1517"/>
      <c r="AN39" s="1518"/>
      <c r="AO39" s="1519"/>
      <c r="AP39" s="79">
        <f>(M39+R39+W39+AB39)-B39</f>
        <v>0</v>
      </c>
      <c r="AQ39" s="80">
        <f>(N39+S39+X39+AC39)-(C39+D39)</f>
        <v>0</v>
      </c>
      <c r="AR39" s="81">
        <f>(O39+T39+Y39+AD39)-H39</f>
        <v>0</v>
      </c>
    </row>
    <row r="40" spans="1:44" s="1381" customFormat="1" ht="15.75" thickBot="1">
      <c r="A40" s="1526" t="s">
        <v>449</v>
      </c>
      <c r="B40" s="1471">
        <f>SUM(B36:B39)</f>
        <v>6</v>
      </c>
      <c r="C40" s="1471">
        <f t="shared" ref="C40:H40" si="23">SUM(C36:C39)</f>
        <v>8</v>
      </c>
      <c r="D40" s="1471">
        <f t="shared" si="23"/>
        <v>0</v>
      </c>
      <c r="E40" s="1471">
        <f t="shared" si="23"/>
        <v>0</v>
      </c>
      <c r="F40" s="1471">
        <f t="shared" ref="F40:G40" si="24">SUM(F36:F39)</f>
        <v>0</v>
      </c>
      <c r="G40" s="1471">
        <f t="shared" si="24"/>
        <v>0</v>
      </c>
      <c r="H40" s="1471">
        <f t="shared" si="23"/>
        <v>10</v>
      </c>
      <c r="I40" s="619"/>
      <c r="J40" s="1527"/>
      <c r="K40" s="102"/>
      <c r="L40" s="103"/>
      <c r="M40" s="792"/>
      <c r="N40" s="792"/>
      <c r="O40" s="792"/>
      <c r="P40" s="1528"/>
      <c r="Q40" s="1529"/>
      <c r="R40" s="1530"/>
      <c r="S40" s="1530"/>
      <c r="T40" s="1530"/>
      <c r="U40" s="102"/>
      <c r="V40" s="103"/>
      <c r="W40" s="792"/>
      <c r="X40" s="792"/>
      <c r="Y40" s="792"/>
      <c r="Z40" s="1531"/>
      <c r="AA40" s="100"/>
      <c r="AB40" s="792"/>
      <c r="AC40" s="792"/>
      <c r="AD40" s="792"/>
      <c r="AE40" s="1532"/>
      <c r="AF40" s="1533"/>
      <c r="AG40" s="1533"/>
      <c r="AH40" s="1534"/>
      <c r="AI40" s="1535"/>
      <c r="AJ40" s="1536"/>
      <c r="AK40" s="1537"/>
      <c r="AL40" s="1538">
        <v>1</v>
      </c>
      <c r="AM40" s="1536"/>
      <c r="AN40" s="1539"/>
      <c r="AO40" s="1538">
        <v>1</v>
      </c>
      <c r="AP40" s="1435"/>
      <c r="AQ40" s="1436"/>
      <c r="AR40" s="1436"/>
    </row>
    <row r="41" spans="1:44" ht="15.75" thickBot="1">
      <c r="A41" s="1540" t="s">
        <v>255</v>
      </c>
      <c r="B41" s="1541">
        <f>B9+B13+B17+B21+B23+B29+B33+B35+B40</f>
        <v>180</v>
      </c>
      <c r="C41" s="1541">
        <f>C9+C13+C17+C21+C23+C29+C33+C35+C40</f>
        <v>126</v>
      </c>
      <c r="D41" s="1541">
        <f>D9+D13+D17+D21+D23+D29+D33+D35+D40</f>
        <v>75</v>
      </c>
      <c r="E41" s="1541">
        <f t="shared" ref="E41" si="25">E9+E13+E17+E21+E23+E29+E33+E35+E40</f>
        <v>18</v>
      </c>
      <c r="F41" s="1541">
        <f t="shared" ref="F41" si="26">F9+F13+F17+F21+F23+F29+F33+F35+F40</f>
        <v>27</v>
      </c>
      <c r="G41" s="1541">
        <f>G9+G13+G17+G21+G23+G29+G33+G35+G40</f>
        <v>30</v>
      </c>
      <c r="H41" s="1541">
        <f>H9+H13+H17+H21+H23+H29+H33+H35+H40</f>
        <v>10</v>
      </c>
      <c r="I41" s="1542"/>
      <c r="J41" s="1543"/>
      <c r="K41" s="1544"/>
      <c r="L41" s="1545"/>
      <c r="M41" s="1546"/>
      <c r="N41" s="1546"/>
      <c r="O41" s="1546"/>
      <c r="P41" s="1547"/>
      <c r="Q41" s="1548"/>
      <c r="R41" s="1546"/>
      <c r="S41" s="1546"/>
      <c r="T41" s="1546"/>
      <c r="U41" s="1549"/>
      <c r="V41" s="1550"/>
      <c r="W41" s="1546"/>
      <c r="X41" s="1546"/>
      <c r="Y41" s="1546"/>
      <c r="Z41" s="1551"/>
      <c r="AA41" s="1550"/>
      <c r="AB41" s="1546"/>
      <c r="AC41" s="1546"/>
      <c r="AD41" s="1546"/>
      <c r="AE41" s="1552"/>
      <c r="AF41" s="1552"/>
      <c r="AG41" s="1552"/>
      <c r="AH41" s="1552"/>
      <c r="AI41" s="1553"/>
      <c r="AJ41" s="1554"/>
      <c r="AK41" s="1555"/>
      <c r="AL41" s="1555"/>
      <c r="AM41" s="1555"/>
      <c r="AN41" s="1555"/>
      <c r="AO41" s="1555"/>
      <c r="AP41" s="1555"/>
      <c r="AQ41" s="1555"/>
      <c r="AR41" s="1555"/>
    </row>
    <row r="42" spans="1:44" ht="15.75" thickBot="1">
      <c r="A42" s="11"/>
      <c r="B42" s="11"/>
      <c r="C42" s="11"/>
      <c r="D42" s="11"/>
      <c r="E42" s="11"/>
      <c r="F42" s="11"/>
      <c r="G42" s="11"/>
      <c r="I42" s="11"/>
      <c r="J42" s="11"/>
      <c r="K42" s="11"/>
      <c r="AE42" s="10"/>
      <c r="AF42" s="10"/>
      <c r="AG42" s="10"/>
      <c r="AH42" s="10"/>
      <c r="AI42" s="10"/>
      <c r="AJ42" s="11"/>
      <c r="AK42" s="11"/>
      <c r="AL42" s="11"/>
      <c r="AM42" s="11"/>
      <c r="AN42" s="11"/>
      <c r="AO42" s="11"/>
    </row>
    <row r="43" spans="1:44" ht="16.5" thickBot="1">
      <c r="A43" s="206" t="s">
        <v>124</v>
      </c>
      <c r="D43" s="207"/>
      <c r="E43" s="207"/>
      <c r="F43" s="207"/>
      <c r="G43" s="207"/>
      <c r="H43" s="207"/>
      <c r="I43" s="206" t="s">
        <v>124</v>
      </c>
      <c r="J43" s="10"/>
      <c r="AE43" s="10"/>
      <c r="AF43" s="10"/>
      <c r="AG43" s="10"/>
      <c r="AH43" s="10"/>
      <c r="AI43" s="1556" t="s">
        <v>256</v>
      </c>
      <c r="AJ43" s="1557"/>
      <c r="AK43" s="1557"/>
      <c r="AL43" s="1141"/>
      <c r="AM43" s="5073" t="s">
        <v>257</v>
      </c>
      <c r="AN43" s="5074"/>
      <c r="AO43" s="5074"/>
      <c r="AP43" s="5075"/>
    </row>
    <row r="44" spans="1:44" ht="16.5" thickBot="1">
      <c r="A44" s="211" t="s">
        <v>258</v>
      </c>
      <c r="D44" s="207"/>
      <c r="E44" s="207"/>
      <c r="F44" s="207"/>
      <c r="G44" s="207"/>
      <c r="H44" s="207"/>
      <c r="I44" s="212" t="s">
        <v>259</v>
      </c>
      <c r="J44" s="10"/>
      <c r="AI44" s="1558" t="s">
        <v>883</v>
      </c>
      <c r="AJ44" s="1559"/>
      <c r="AK44" s="1559"/>
      <c r="AL44" s="1151"/>
      <c r="AM44" s="1358" t="s">
        <v>261</v>
      </c>
      <c r="AN44" s="1359" t="s">
        <v>262</v>
      </c>
      <c r="AO44" s="1560" t="s">
        <v>263</v>
      </c>
      <c r="AP44" s="672" t="s">
        <v>454</v>
      </c>
    </row>
    <row r="45" spans="1:44" ht="16.5" thickBot="1">
      <c r="A45" s="216" t="s">
        <v>265</v>
      </c>
      <c r="D45" s="207"/>
      <c r="E45" s="207"/>
      <c r="F45" s="207"/>
      <c r="G45" s="207"/>
      <c r="H45" s="207"/>
      <c r="I45" s="212" t="s">
        <v>266</v>
      </c>
      <c r="J45" s="10"/>
      <c r="AI45" s="1561" t="s">
        <v>884</v>
      </c>
      <c r="AJ45" s="1562"/>
      <c r="AK45" s="1562"/>
      <c r="AL45" s="1157"/>
      <c r="AM45" s="1563">
        <f>+B41</f>
        <v>180</v>
      </c>
      <c r="AN45" s="1563">
        <f>+C41</f>
        <v>126</v>
      </c>
      <c r="AO45" s="1563">
        <f>+D41</f>
        <v>75</v>
      </c>
      <c r="AP45" s="675">
        <f>H40</f>
        <v>10</v>
      </c>
    </row>
    <row r="46" spans="1:44" ht="16.5" thickBot="1">
      <c r="A46" s="211" t="s">
        <v>268</v>
      </c>
      <c r="D46" s="207"/>
      <c r="E46" s="207"/>
      <c r="F46" s="207"/>
      <c r="G46" s="207"/>
      <c r="H46" s="207"/>
      <c r="I46" s="212" t="s">
        <v>269</v>
      </c>
      <c r="J46" s="10"/>
      <c r="AI46" s="1564" t="s">
        <v>270</v>
      </c>
      <c r="AJ46" s="1565"/>
      <c r="AK46" s="1565"/>
      <c r="AL46" s="1566"/>
      <c r="AM46" s="11"/>
      <c r="AN46" s="1567" t="s">
        <v>271</v>
      </c>
      <c r="AO46" s="11"/>
    </row>
    <row r="47" spans="1:44" ht="16.5" thickBot="1">
      <c r="A47" s="223" t="s">
        <v>272</v>
      </c>
      <c r="D47" s="207"/>
      <c r="E47" s="207"/>
      <c r="F47" s="207"/>
      <c r="G47" s="207"/>
      <c r="H47" s="207"/>
      <c r="I47" s="212" t="s">
        <v>273</v>
      </c>
      <c r="J47" s="10"/>
      <c r="AI47" s="1568" t="s">
        <v>885</v>
      </c>
      <c r="AJ47" s="1569"/>
      <c r="AK47" s="1569"/>
      <c r="AL47" s="1570"/>
      <c r="AM47" s="11"/>
      <c r="AN47" s="1571">
        <f>AM45+AI52+AN45+AO45+AP45</f>
        <v>391</v>
      </c>
      <c r="AO47" s="11"/>
    </row>
    <row r="48" spans="1:44" ht="15.75">
      <c r="A48" s="223" t="s">
        <v>275</v>
      </c>
      <c r="D48" s="207"/>
      <c r="E48" s="207"/>
      <c r="F48" s="207"/>
      <c r="G48" s="207"/>
      <c r="H48" s="207"/>
      <c r="I48" s="225" t="s">
        <v>276</v>
      </c>
      <c r="J48" s="10"/>
      <c r="AO48" s="11"/>
    </row>
    <row r="49" spans="1:41" ht="15.75">
      <c r="A49" s="223" t="s">
        <v>277</v>
      </c>
      <c r="D49" s="207"/>
      <c r="E49" s="207"/>
      <c r="F49" s="207"/>
      <c r="G49" s="207"/>
      <c r="H49" s="207"/>
      <c r="I49" s="212" t="s">
        <v>278</v>
      </c>
      <c r="J49" s="10"/>
      <c r="AE49" s="10"/>
      <c r="AF49" s="10"/>
      <c r="AJ49" s="11"/>
      <c r="AK49" s="11"/>
      <c r="AL49" s="11"/>
      <c r="AM49" s="11"/>
      <c r="AN49" s="11"/>
      <c r="AO49" s="11"/>
    </row>
    <row r="50" spans="1:41" ht="15.75">
      <c r="A50" s="223" t="s">
        <v>279</v>
      </c>
      <c r="D50" s="207"/>
      <c r="E50" s="207"/>
      <c r="F50" s="207"/>
      <c r="G50" s="207"/>
      <c r="H50" s="207"/>
      <c r="I50" s="225" t="s">
        <v>280</v>
      </c>
      <c r="J50" s="10"/>
      <c r="AM50" s="11"/>
      <c r="AN50" s="11"/>
      <c r="AO50" s="11"/>
    </row>
    <row r="51" spans="1:41" ht="15.75">
      <c r="A51" s="223" t="s">
        <v>281</v>
      </c>
      <c r="D51" s="207"/>
      <c r="E51" s="207"/>
      <c r="F51" s="207"/>
      <c r="G51" s="207"/>
      <c r="H51" s="207"/>
      <c r="I51" s="225" t="s">
        <v>282</v>
      </c>
      <c r="J51" s="10"/>
      <c r="AM51" s="11"/>
      <c r="AN51" s="11"/>
      <c r="AO51" s="11"/>
    </row>
    <row r="52" spans="1:41" ht="16.5" thickBot="1">
      <c r="A52" s="226" t="s">
        <v>283</v>
      </c>
      <c r="D52" s="207"/>
      <c r="E52" s="207"/>
      <c r="F52" s="207"/>
      <c r="G52" s="207"/>
      <c r="H52" s="207"/>
      <c r="I52" s="227" t="s">
        <v>284</v>
      </c>
      <c r="J52" s="10"/>
      <c r="AM52" s="11"/>
      <c r="AN52" s="11"/>
      <c r="AO52" s="11"/>
    </row>
    <row r="53" spans="1:41">
      <c r="B53" s="11"/>
      <c r="C53" s="11"/>
      <c r="D53" s="11"/>
      <c r="E53" s="11"/>
      <c r="F53" s="11"/>
      <c r="G53" s="11"/>
      <c r="H53" s="11"/>
      <c r="I53" s="1572"/>
      <c r="J53" s="10"/>
      <c r="AM53" s="11"/>
      <c r="AN53" s="11"/>
      <c r="AO53" s="11"/>
    </row>
    <row r="54" spans="1:41">
      <c r="AM54" s="11"/>
    </row>
  </sheetData>
  <sheetProtection algorithmName="SHA-512" hashValue="uVMDTbfXm8AqpCpE2m+MPpFpevZkphEfE9AjzlVf/cvAg5odWzA6OmX0sLx0gxLpb7nLz+CliYj8Z64pZPgwFA==" saltValue="fA7RtBhRoprGJSUIKUSqWA==" spinCount="100000" sheet="1" objects="1" scenarios="1"/>
  <protectedRanges>
    <protectedRange sqref="K7:AD39" name="Plage1"/>
  </protectedRanges>
  <mergeCells count="32">
    <mergeCell ref="A1:A2"/>
    <mergeCell ref="B1:I2"/>
    <mergeCell ref="A4:A5"/>
    <mergeCell ref="A36:A39"/>
    <mergeCell ref="A7:A8"/>
    <mergeCell ref="A10:A12"/>
    <mergeCell ref="A14:A16"/>
    <mergeCell ref="A18:A20"/>
    <mergeCell ref="A25:A28"/>
    <mergeCell ref="A30:A32"/>
    <mergeCell ref="AJ1:AO2"/>
    <mergeCell ref="B3:I3"/>
    <mergeCell ref="AE7:AE8"/>
    <mergeCell ref="AI7:AI8"/>
    <mergeCell ref="U4:Y4"/>
    <mergeCell ref="Z4:AD4"/>
    <mergeCell ref="AE4:AI4"/>
    <mergeCell ref="AE5:AH5"/>
    <mergeCell ref="B4:D4"/>
    <mergeCell ref="I4:I5"/>
    <mergeCell ref="K4:O4"/>
    <mergeCell ref="P4:T4"/>
    <mergeCell ref="K1:L1"/>
    <mergeCell ref="K2:L2"/>
    <mergeCell ref="K3:L3"/>
    <mergeCell ref="AM43:AP43"/>
    <mergeCell ref="AO36:AO38"/>
    <mergeCell ref="AJ36:AJ38"/>
    <mergeCell ref="AK36:AK38"/>
    <mergeCell ref="AL36:AL38"/>
    <mergeCell ref="AM36:AM38"/>
    <mergeCell ref="AN36:AN38"/>
  </mergeCells>
  <conditionalFormatting sqref="AI43:AK47">
    <cfRule type="cellIs" dxfId="580" priority="169" operator="equal">
      <formula>"_A_TROUVER"</formula>
    </cfRule>
  </conditionalFormatting>
  <conditionalFormatting sqref="AJ49">
    <cfRule type="cellIs" dxfId="579" priority="171" operator="equal">
      <formula>"_A_TROUVER"</formula>
    </cfRule>
  </conditionalFormatting>
  <conditionalFormatting sqref="AP7:AP8">
    <cfRule type="cellIs" dxfId="578" priority="101" operator="lessThan">
      <formula>0</formula>
    </cfRule>
  </conditionalFormatting>
  <conditionalFormatting sqref="AP10:AP12">
    <cfRule type="cellIs" dxfId="577" priority="89" operator="lessThan">
      <formula>0</formula>
    </cfRule>
  </conditionalFormatting>
  <conditionalFormatting sqref="AP14:AP16">
    <cfRule type="cellIs" dxfId="576" priority="77" operator="lessThan">
      <formula>0</formula>
    </cfRule>
  </conditionalFormatting>
  <conditionalFormatting sqref="AP18:AP20">
    <cfRule type="cellIs" dxfId="575" priority="65" operator="lessThan">
      <formula>0</formula>
    </cfRule>
  </conditionalFormatting>
  <conditionalFormatting sqref="AP22">
    <cfRule type="cellIs" dxfId="574" priority="11" operator="lessThan">
      <formula>0</formula>
    </cfRule>
  </conditionalFormatting>
  <conditionalFormatting sqref="AP25:AP28">
    <cfRule type="cellIs" dxfId="573" priority="17" operator="lessThan">
      <formula>0</formula>
    </cfRule>
  </conditionalFormatting>
  <conditionalFormatting sqref="AP30:AP32">
    <cfRule type="cellIs" dxfId="572" priority="41" operator="lessThan">
      <formula>0</formula>
    </cfRule>
  </conditionalFormatting>
  <conditionalFormatting sqref="AP34">
    <cfRule type="cellIs" dxfId="571" priority="5" operator="lessThan">
      <formula>0</formula>
    </cfRule>
  </conditionalFormatting>
  <conditionalFormatting sqref="AP36:AP39">
    <cfRule type="cellIs" dxfId="570" priority="29" operator="lessThan">
      <formula>0</formula>
    </cfRule>
  </conditionalFormatting>
  <conditionalFormatting sqref="AP7:AR8">
    <cfRule type="cellIs" dxfId="569" priority="98" operator="greaterThan">
      <formula>0</formula>
    </cfRule>
  </conditionalFormatting>
  <conditionalFormatting sqref="AP10:AR12">
    <cfRule type="cellIs" dxfId="568" priority="86" operator="greaterThan">
      <formula>0</formula>
    </cfRule>
  </conditionalFormatting>
  <conditionalFormatting sqref="AP14:AR16">
    <cfRule type="cellIs" dxfId="567" priority="74" operator="greaterThan">
      <formula>0</formula>
    </cfRule>
  </conditionalFormatting>
  <conditionalFormatting sqref="AP18:AR20">
    <cfRule type="cellIs" dxfId="566" priority="62" operator="greaterThan">
      <formula>0</formula>
    </cfRule>
  </conditionalFormatting>
  <conditionalFormatting sqref="AP22:AR22">
    <cfRule type="cellIs" dxfId="565" priority="8" operator="greaterThan">
      <formula>0</formula>
    </cfRule>
  </conditionalFormatting>
  <conditionalFormatting sqref="AP25:AR28">
    <cfRule type="cellIs" dxfId="564" priority="14" operator="greaterThan">
      <formula>0</formula>
    </cfRule>
  </conditionalFormatting>
  <conditionalFormatting sqref="AP30:AR32">
    <cfRule type="cellIs" dxfId="563" priority="38" operator="greaterThan">
      <formula>0</formula>
    </cfRule>
  </conditionalFormatting>
  <conditionalFormatting sqref="AP34:AR34">
    <cfRule type="cellIs" dxfId="562" priority="2" operator="greaterThan">
      <formula>0</formula>
    </cfRule>
  </conditionalFormatting>
  <conditionalFormatting sqref="AP36:AR39">
    <cfRule type="cellIs" dxfId="561" priority="26" operator="greaterThan">
      <formula>0</formula>
    </cfRule>
  </conditionalFormatting>
  <conditionalFormatting sqref="AQ7:AQ8">
    <cfRule type="cellIs" dxfId="560" priority="99" operator="lessThan">
      <formula>0</formula>
    </cfRule>
  </conditionalFormatting>
  <conditionalFormatting sqref="AQ10:AQ12">
    <cfRule type="cellIs" dxfId="559" priority="87" operator="lessThan">
      <formula>0</formula>
    </cfRule>
  </conditionalFormatting>
  <conditionalFormatting sqref="AQ14:AQ16">
    <cfRule type="cellIs" dxfId="558" priority="75" operator="lessThan">
      <formula>0</formula>
    </cfRule>
  </conditionalFormatting>
  <conditionalFormatting sqref="AQ18:AQ20">
    <cfRule type="cellIs" dxfId="557" priority="63" operator="lessThan">
      <formula>0</formula>
    </cfRule>
  </conditionalFormatting>
  <conditionalFormatting sqref="AQ22">
    <cfRule type="cellIs" dxfId="556" priority="9" operator="lessThan">
      <formula>0</formula>
    </cfRule>
  </conditionalFormatting>
  <conditionalFormatting sqref="AQ25:AQ28">
    <cfRule type="cellIs" dxfId="555" priority="15" operator="lessThan">
      <formula>0</formula>
    </cfRule>
  </conditionalFormatting>
  <conditionalFormatting sqref="AQ30:AQ32">
    <cfRule type="cellIs" dxfId="554" priority="39" operator="lessThan">
      <formula>0</formula>
    </cfRule>
  </conditionalFormatting>
  <conditionalFormatting sqref="AQ34">
    <cfRule type="cellIs" dxfId="553" priority="3" operator="lessThan">
      <formula>0</formula>
    </cfRule>
  </conditionalFormatting>
  <conditionalFormatting sqref="AQ36:AQ39">
    <cfRule type="cellIs" dxfId="552" priority="27" operator="lessThan">
      <formula>0</formula>
    </cfRule>
  </conditionalFormatting>
  <conditionalFormatting sqref="AR7:AR8">
    <cfRule type="cellIs" dxfId="551" priority="97" operator="lessThan">
      <formula>0</formula>
    </cfRule>
  </conditionalFormatting>
  <conditionalFormatting sqref="AR10:AR12">
    <cfRule type="cellIs" dxfId="550" priority="85" operator="lessThan">
      <formula>0</formula>
    </cfRule>
  </conditionalFormatting>
  <conditionalFormatting sqref="AR14:AR16">
    <cfRule type="cellIs" dxfId="549" priority="73" operator="lessThan">
      <formula>0</formula>
    </cfRule>
  </conditionalFormatting>
  <conditionalFormatting sqref="AR18:AR20">
    <cfRule type="cellIs" dxfId="548" priority="61" operator="lessThan">
      <formula>0</formula>
    </cfRule>
  </conditionalFormatting>
  <conditionalFormatting sqref="AR22">
    <cfRule type="cellIs" dxfId="547" priority="7" operator="lessThan">
      <formula>0</formula>
    </cfRule>
  </conditionalFormatting>
  <conditionalFormatting sqref="AR25:AR28">
    <cfRule type="cellIs" dxfId="546" priority="13" operator="lessThan">
      <formula>0</formula>
    </cfRule>
  </conditionalFormatting>
  <conditionalFormatting sqref="AR30:AR32">
    <cfRule type="cellIs" dxfId="545" priority="37" operator="lessThan">
      <formula>0</formula>
    </cfRule>
  </conditionalFormatting>
  <conditionalFormatting sqref="AR34">
    <cfRule type="cellIs" dxfId="544" priority="1" operator="lessThan">
      <formula>0</formula>
    </cfRule>
  </conditionalFormatting>
  <conditionalFormatting sqref="AR36:AR39">
    <cfRule type="cellIs" dxfId="543" priority="25" operator="lessThan">
      <formula>0</formula>
    </cfRule>
  </conditionalFormatting>
  <printOptions horizontalCentered="1"/>
  <pageMargins left="0.19685039370078741" right="0.19685039370078741" top="0.19685039370078741" bottom="0.19685039370078741" header="0.19685039370078741" footer="0.19685039370078741"/>
  <pageSetup paperSize="8" scale="34" orientation="landscape" r:id="rId1"/>
  <colBreaks count="1" manualBreakCount="1">
    <brk id="41" max="1048575" man="1"/>
  </colBreaks>
  <ignoredErrors>
    <ignoredError sqref="D38 D27" formulaRange="1"/>
    <ignoredError sqref="D33 D9 D35 D17 D13 D29" formula="1"/>
    <ignoredError sqref="AM45:AO45 AN47" unlockedFormula="1"/>
  </ignoredError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3CD5CE-F07F-49C4-804F-2278C1595BAF}">
  <sheetPr codeName="Feuil10">
    <tabColor theme="4" tint="-0.249977111117893"/>
    <pageSetUpPr fitToPage="1"/>
  </sheetPr>
  <dimension ref="A1:AR51"/>
  <sheetViews>
    <sheetView zoomScale="80" zoomScaleNormal="80" zoomScaleSheetLayoutView="55" workbookViewId="0">
      <pane xSplit="10" ySplit="6" topLeftCell="U7" activePane="bottomRight" state="frozen"/>
      <selection pane="bottomRight" activeCell="U2" sqref="U2"/>
      <selection pane="bottomLeft" activeCell="A4" sqref="A4:AD5"/>
      <selection pane="topRight" activeCell="A4" sqref="A4:AD5"/>
    </sheetView>
  </sheetViews>
  <sheetFormatPr defaultColWidth="9.140625" defaultRowHeight="15.75" outlineLevelCol="1"/>
  <cols>
    <col min="1" max="1" width="34.85546875" customWidth="1"/>
    <col min="2" max="8" width="6.140625" customWidth="1"/>
    <col min="9" max="9" width="43" style="1175" customWidth="1"/>
    <col min="10" max="10" width="6" style="207" bestFit="1" customWidth="1"/>
    <col min="11" max="11" width="15.7109375" style="1670" customWidth="1"/>
    <col min="12" max="12" width="15.7109375" style="1671" customWidth="1"/>
    <col min="13" max="13" width="4" style="663" bestFit="1" customWidth="1" outlineLevel="1"/>
    <col min="14" max="14" width="5" style="663" customWidth="1" outlineLevel="1"/>
    <col min="15" max="15" width="6.42578125" style="663" customWidth="1" outlineLevel="1"/>
    <col min="16" max="16" width="15.7109375" style="1670" customWidth="1" outlineLevel="1"/>
    <col min="17" max="17" width="15.7109375" style="1671" customWidth="1" outlineLevel="1"/>
    <col min="18" max="18" width="4" style="663" bestFit="1" customWidth="1" outlineLevel="1"/>
    <col min="19" max="19" width="4.42578125" style="663" customWidth="1" outlineLevel="1"/>
    <col min="20" max="20" width="6.42578125" style="663" customWidth="1" outlineLevel="1"/>
    <col min="21" max="21" width="15.7109375" style="1670" customWidth="1" outlineLevel="1"/>
    <col min="22" max="22" width="15.7109375" style="1671" customWidth="1" outlineLevel="1"/>
    <col min="23" max="23" width="4" style="663" bestFit="1" customWidth="1" outlineLevel="1"/>
    <col min="24" max="24" width="4.28515625" style="663" customWidth="1" outlineLevel="1"/>
    <col min="25" max="25" width="6.42578125" style="663" customWidth="1" outlineLevel="1"/>
    <col min="26" max="26" width="15.7109375" style="1670" customWidth="1" outlineLevel="1"/>
    <col min="27" max="27" width="15.7109375" style="1671" customWidth="1" outlineLevel="1"/>
    <col min="28" max="28" width="4" style="663" bestFit="1" customWidth="1" outlineLevel="1"/>
    <col min="29" max="29" width="4.28515625" style="663" customWidth="1" outlineLevel="1"/>
    <col min="30" max="30" width="6.42578125" style="663" customWidth="1" outlineLevel="1"/>
    <col min="31" max="35" width="6.85546875" style="207" customWidth="1"/>
    <col min="36" max="41" width="6.85546875" customWidth="1"/>
    <col min="42" max="42" width="6.5703125" customWidth="1" outlineLevel="1"/>
    <col min="43" max="43" width="5.42578125" bestFit="1" customWidth="1" outlineLevel="1"/>
    <col min="44" max="44" width="5.5703125" bestFit="1" customWidth="1"/>
  </cols>
  <sheetData>
    <row r="1" spans="1:44" ht="34.5" customHeight="1" thickBot="1">
      <c r="A1" s="5179"/>
      <c r="B1" s="5167" t="s">
        <v>886</v>
      </c>
      <c r="C1" s="5167"/>
      <c r="D1" s="5167"/>
      <c r="E1" s="5167"/>
      <c r="F1" s="5167"/>
      <c r="G1" s="5167"/>
      <c r="H1" s="5167"/>
      <c r="I1" s="5167"/>
      <c r="J1" s="1368"/>
      <c r="K1" s="4945" t="s">
        <v>138</v>
      </c>
      <c r="L1" s="4945"/>
      <c r="M1" s="1369"/>
      <c r="N1" s="1369"/>
      <c r="O1" s="1369"/>
      <c r="P1" s="1369"/>
      <c r="Q1" s="1369"/>
      <c r="R1" s="1369"/>
      <c r="S1" s="1369"/>
      <c r="T1" s="1369"/>
      <c r="U1" s="1573"/>
      <c r="V1" s="1574"/>
      <c r="W1" s="1369"/>
      <c r="X1" s="1369"/>
      <c r="Y1" s="1369"/>
      <c r="Z1" s="1573"/>
      <c r="AA1" s="1574"/>
      <c r="AB1" s="1369"/>
      <c r="AD1" s="1369"/>
      <c r="AE1" s="1368"/>
      <c r="AF1" s="1368"/>
      <c r="AG1" s="1368"/>
      <c r="AH1" s="1368"/>
      <c r="AI1" s="1368"/>
      <c r="AJ1" s="5160" t="s">
        <v>819</v>
      </c>
      <c r="AK1" s="5160"/>
      <c r="AL1" s="5160"/>
      <c r="AM1" s="5160"/>
      <c r="AN1" s="5160"/>
      <c r="AO1" s="5160"/>
    </row>
    <row r="2" spans="1:44" ht="41.25" customHeight="1">
      <c r="A2" s="5180"/>
      <c r="B2" s="5168"/>
      <c r="C2" s="5168"/>
      <c r="D2" s="5168"/>
      <c r="E2" s="5168"/>
      <c r="F2" s="5168"/>
      <c r="G2" s="5168"/>
      <c r="H2" s="5168"/>
      <c r="I2" s="5168"/>
      <c r="J2" s="1368"/>
      <c r="K2" s="4946" t="s">
        <v>140</v>
      </c>
      <c r="L2" s="4946"/>
      <c r="M2" s="1369"/>
      <c r="N2" s="1369"/>
      <c r="O2" s="1369"/>
      <c r="P2" s="1369"/>
      <c r="Q2" s="1369"/>
      <c r="R2" s="1369"/>
      <c r="S2" s="1369"/>
      <c r="T2" s="1369"/>
      <c r="U2" s="1573"/>
      <c r="V2" s="1574"/>
      <c r="W2" s="1369"/>
      <c r="X2" s="1369"/>
      <c r="Y2" s="1369"/>
      <c r="Z2" s="1573"/>
      <c r="AA2" s="1574"/>
      <c r="AB2" s="1369"/>
      <c r="AC2" s="1369"/>
      <c r="AD2" s="1369"/>
      <c r="AE2" s="1368"/>
      <c r="AF2" s="1368"/>
      <c r="AG2" s="1368"/>
      <c r="AH2" s="1368"/>
      <c r="AI2" s="1368"/>
      <c r="AJ2" s="5160"/>
      <c r="AK2" s="5160"/>
      <c r="AL2" s="5160"/>
      <c r="AM2" s="5160"/>
      <c r="AN2" s="5160"/>
      <c r="AO2" s="5160"/>
    </row>
    <row r="3" spans="1:44" s="1381" customFormat="1" ht="28.5" customHeight="1" thickBot="1">
      <c r="A3" s="1372" t="s">
        <v>887</v>
      </c>
      <c r="B3" s="5162" t="s">
        <v>143</v>
      </c>
      <c r="C3" s="5162"/>
      <c r="D3" s="5162"/>
      <c r="E3" s="5162"/>
      <c r="F3" s="5162"/>
      <c r="G3" s="5162"/>
      <c r="H3" s="5162"/>
      <c r="I3" s="5162"/>
      <c r="J3" s="1374"/>
      <c r="K3" s="4947" t="s">
        <v>144</v>
      </c>
      <c r="L3" s="4947"/>
      <c r="M3" s="427"/>
      <c r="N3" s="427"/>
      <c r="O3" s="427"/>
      <c r="P3" s="1575"/>
      <c r="Q3" s="1576"/>
      <c r="R3" s="427"/>
      <c r="S3" s="427"/>
      <c r="T3" s="427"/>
      <c r="U3" s="1575"/>
      <c r="V3" s="1576"/>
      <c r="W3" s="427"/>
      <c r="X3" s="427"/>
      <c r="Y3" s="427"/>
      <c r="Z3" s="1575"/>
      <c r="AA3" s="1576"/>
      <c r="AB3" s="427"/>
      <c r="AC3" s="427"/>
      <c r="AD3" s="427"/>
      <c r="AE3" s="427"/>
      <c r="AF3" s="427"/>
      <c r="AG3" s="427"/>
      <c r="AH3" s="427"/>
      <c r="AI3" s="427"/>
      <c r="AJ3" s="1380"/>
      <c r="AK3" s="1380"/>
      <c r="AL3" s="1380"/>
      <c r="AM3" s="1380"/>
      <c r="AN3" s="1380"/>
      <c r="AO3" s="1380"/>
      <c r="AP3" s="427"/>
    </row>
    <row r="4" spans="1:44" s="1381" customFormat="1" ht="30.75" thickBot="1">
      <c r="A4" s="4943" t="s">
        <v>145</v>
      </c>
      <c r="B4" s="4937"/>
      <c r="C4" s="4938"/>
      <c r="D4" s="4939"/>
      <c r="E4" s="14" t="s">
        <v>146</v>
      </c>
      <c r="F4" s="15" t="s">
        <v>146</v>
      </c>
      <c r="G4" s="244" t="s">
        <v>146</v>
      </c>
      <c r="H4" s="16"/>
      <c r="I4" s="4943" t="s">
        <v>147</v>
      </c>
      <c r="J4" s="17"/>
      <c r="K4" s="4934" t="s">
        <v>148</v>
      </c>
      <c r="L4" s="4935"/>
      <c r="M4" s="4935"/>
      <c r="N4" s="4935"/>
      <c r="O4" s="4936"/>
      <c r="P4" s="4934" t="s">
        <v>149</v>
      </c>
      <c r="Q4" s="4935"/>
      <c r="R4" s="4935"/>
      <c r="S4" s="4935"/>
      <c r="T4" s="4936"/>
      <c r="U4" s="4934" t="s">
        <v>150</v>
      </c>
      <c r="V4" s="4935"/>
      <c r="W4" s="4935"/>
      <c r="X4" s="4935"/>
      <c r="Y4" s="4936"/>
      <c r="Z4" s="4934" t="s">
        <v>151</v>
      </c>
      <c r="AA4" s="4935"/>
      <c r="AB4" s="4935"/>
      <c r="AC4" s="4935"/>
      <c r="AD4" s="4935"/>
      <c r="AE4" s="5018" t="s">
        <v>287</v>
      </c>
      <c r="AF4" s="5019"/>
      <c r="AG4" s="5019"/>
      <c r="AH4" s="5019"/>
      <c r="AI4" s="5019"/>
      <c r="AJ4" s="439" t="s">
        <v>154</v>
      </c>
      <c r="AK4" s="439"/>
      <c r="AL4" s="439"/>
      <c r="AM4" s="439" t="s">
        <v>155</v>
      </c>
      <c r="AN4" s="439"/>
      <c r="AO4" s="440"/>
      <c r="AP4" s="441" t="s">
        <v>156</v>
      </c>
      <c r="AQ4" s="247" t="s">
        <v>157</v>
      </c>
      <c r="AR4" s="248" t="s">
        <v>156</v>
      </c>
    </row>
    <row r="5" spans="1:44" s="1381" customFormat="1" ht="30" customHeight="1">
      <c r="A5" s="4944"/>
      <c r="B5" s="22" t="s">
        <v>158</v>
      </c>
      <c r="C5" s="23" t="s">
        <v>159</v>
      </c>
      <c r="D5" s="24" t="s">
        <v>146</v>
      </c>
      <c r="E5" s="25" t="s">
        <v>160</v>
      </c>
      <c r="F5" s="26" t="s">
        <v>161</v>
      </c>
      <c r="G5" s="1382" t="s">
        <v>162</v>
      </c>
      <c r="H5" s="16" t="s">
        <v>163</v>
      </c>
      <c r="I5" s="4944"/>
      <c r="J5" s="17" t="s">
        <v>164</v>
      </c>
      <c r="K5" s="28" t="s">
        <v>165</v>
      </c>
      <c r="L5" s="29" t="s">
        <v>166</v>
      </c>
      <c r="M5" s="22" t="s">
        <v>158</v>
      </c>
      <c r="N5" s="23" t="s">
        <v>167</v>
      </c>
      <c r="O5" s="30" t="s">
        <v>168</v>
      </c>
      <c r="P5" s="28" t="s">
        <v>165</v>
      </c>
      <c r="Q5" s="29" t="s">
        <v>166</v>
      </c>
      <c r="R5" s="22" t="s">
        <v>158</v>
      </c>
      <c r="S5" s="23" t="s">
        <v>167</v>
      </c>
      <c r="T5" s="30" t="s">
        <v>168</v>
      </c>
      <c r="U5" s="28" t="s">
        <v>165</v>
      </c>
      <c r="V5" s="29" t="s">
        <v>166</v>
      </c>
      <c r="W5" s="22" t="s">
        <v>158</v>
      </c>
      <c r="X5" s="23" t="s">
        <v>167</v>
      </c>
      <c r="Y5" s="30" t="s">
        <v>168</v>
      </c>
      <c r="Z5" s="28" t="s">
        <v>165</v>
      </c>
      <c r="AA5" s="29" t="s">
        <v>166</v>
      </c>
      <c r="AB5" s="22" t="s">
        <v>158</v>
      </c>
      <c r="AC5" s="23" t="s">
        <v>167</v>
      </c>
      <c r="AD5" s="442" t="s">
        <v>168</v>
      </c>
      <c r="AE5" s="5020" t="s">
        <v>171</v>
      </c>
      <c r="AF5" s="5021"/>
      <c r="AG5" s="5021"/>
      <c r="AH5" s="5021"/>
      <c r="AI5" s="443" t="s">
        <v>170</v>
      </c>
      <c r="AJ5" s="443" t="s">
        <v>171</v>
      </c>
      <c r="AK5" s="443" t="s">
        <v>172</v>
      </c>
      <c r="AL5" s="443" t="s">
        <v>170</v>
      </c>
      <c r="AM5" s="443" t="s">
        <v>171</v>
      </c>
      <c r="AN5" s="443" t="s">
        <v>172</v>
      </c>
      <c r="AO5" s="444" t="s">
        <v>170</v>
      </c>
      <c r="AP5" s="445" t="s">
        <v>173</v>
      </c>
      <c r="AQ5" s="257" t="s">
        <v>174</v>
      </c>
      <c r="AR5" s="258" t="s">
        <v>168</v>
      </c>
    </row>
    <row r="6" spans="1:44" ht="17.25" customHeight="1">
      <c r="A6" s="1577" t="s">
        <v>821</v>
      </c>
      <c r="B6" s="259"/>
      <c r="C6" s="259"/>
      <c r="D6" s="259"/>
      <c r="E6" s="1578"/>
      <c r="F6" s="1579"/>
      <c r="G6" s="1580"/>
      <c r="H6" s="259"/>
      <c r="I6" s="259"/>
      <c r="J6" s="264"/>
      <c r="K6" s="1581"/>
      <c r="L6" s="1582"/>
      <c r="M6" s="569"/>
      <c r="N6" s="569"/>
      <c r="O6" s="569"/>
      <c r="P6" s="262"/>
      <c r="Q6" s="263"/>
      <c r="R6" s="569"/>
      <c r="S6" s="569"/>
      <c r="T6" s="569"/>
      <c r="U6" s="262"/>
      <c r="V6" s="263"/>
      <c r="W6" s="569"/>
      <c r="X6" s="569"/>
      <c r="Y6" s="569"/>
      <c r="Z6" s="262"/>
      <c r="AA6" s="263"/>
      <c r="AB6" s="569"/>
      <c r="AC6" s="569"/>
      <c r="AD6" s="569"/>
      <c r="AE6" s="1577"/>
      <c r="AF6" s="1583"/>
      <c r="AG6" s="1583"/>
      <c r="AH6" s="1397"/>
      <c r="AI6" s="1584"/>
      <c r="AJ6" s="1396"/>
      <c r="AK6" s="259"/>
      <c r="AL6" s="1398"/>
      <c r="AM6" s="1396"/>
      <c r="AN6" s="259"/>
      <c r="AO6" s="1398"/>
      <c r="AP6" s="566"/>
      <c r="AQ6" s="566"/>
      <c r="AR6" s="566"/>
    </row>
    <row r="7" spans="1:44" ht="29.25" customHeight="1" thickBot="1">
      <c r="A7" s="5174" t="s">
        <v>888</v>
      </c>
      <c r="B7" s="1585">
        <v>9</v>
      </c>
      <c r="C7" s="1400">
        <v>3</v>
      </c>
      <c r="D7" s="460">
        <v>5</v>
      </c>
      <c r="E7" s="1586"/>
      <c r="F7" s="1400"/>
      <c r="G7" s="1587"/>
      <c r="H7" s="1588">
        <v>5</v>
      </c>
      <c r="I7" s="123" t="s">
        <v>889</v>
      </c>
      <c r="J7" s="1589"/>
      <c r="K7" s="1406" t="s">
        <v>890</v>
      </c>
      <c r="L7" s="467" t="s">
        <v>891</v>
      </c>
      <c r="M7" s="481">
        <v>9</v>
      </c>
      <c r="N7" s="481">
        <v>3</v>
      </c>
      <c r="O7" s="1407"/>
      <c r="P7" s="1406"/>
      <c r="Q7" s="467"/>
      <c r="R7" s="481"/>
      <c r="S7" s="481"/>
      <c r="T7" s="1407"/>
      <c r="U7" s="1406"/>
      <c r="V7" s="467"/>
      <c r="W7" s="481"/>
      <c r="X7" s="481"/>
      <c r="Y7" s="1407"/>
      <c r="Z7" s="1406"/>
      <c r="AA7" s="467"/>
      <c r="AB7" s="481"/>
      <c r="AC7" s="1590"/>
      <c r="AD7" s="481"/>
      <c r="AE7" s="1591" t="s">
        <v>180</v>
      </c>
      <c r="AF7" s="1592" t="s">
        <v>389</v>
      </c>
      <c r="AG7" s="1023">
        <v>0.5</v>
      </c>
      <c r="AH7" s="1523"/>
      <c r="AI7" s="1593">
        <v>0.5</v>
      </c>
      <c r="AJ7" s="1412"/>
      <c r="AK7" s="1413"/>
      <c r="AL7" s="1414"/>
      <c r="AM7" s="1412"/>
      <c r="AN7" s="1413"/>
      <c r="AO7" s="1414"/>
      <c r="AP7" s="79">
        <f>(M7+R7+W7+AB7)-B7</f>
        <v>0</v>
      </c>
      <c r="AQ7" s="80">
        <f>(N7+S7+X7+AC7)-(C7+D7)</f>
        <v>-5</v>
      </c>
      <c r="AR7" s="81">
        <f>(O7+T7+Y7+AD7)-H7</f>
        <v>-5</v>
      </c>
    </row>
    <row r="8" spans="1:44" ht="30.75" customHeight="1">
      <c r="A8" s="5175"/>
      <c r="B8" s="1594">
        <v>12</v>
      </c>
      <c r="C8" s="1585">
        <v>9</v>
      </c>
      <c r="D8" s="460">
        <f>SUM(E8:G8)</f>
        <v>0</v>
      </c>
      <c r="E8" s="1586"/>
      <c r="F8" s="1400"/>
      <c r="G8" s="1587"/>
      <c r="H8" s="1403"/>
      <c r="I8" s="123" t="s">
        <v>892</v>
      </c>
      <c r="J8" s="1589"/>
      <c r="K8" s="1406" t="s">
        <v>676</v>
      </c>
      <c r="L8" s="467" t="s">
        <v>330</v>
      </c>
      <c r="M8" s="481">
        <v>6</v>
      </c>
      <c r="N8" s="481">
        <v>3</v>
      </c>
      <c r="O8" s="1407"/>
      <c r="P8" s="1406" t="s">
        <v>893</v>
      </c>
      <c r="Q8" s="467" t="s">
        <v>869</v>
      </c>
      <c r="R8" s="481">
        <v>3</v>
      </c>
      <c r="S8" s="481">
        <v>3</v>
      </c>
      <c r="T8" s="1407"/>
      <c r="U8" s="1406" t="s">
        <v>894</v>
      </c>
      <c r="V8" s="467" t="s">
        <v>201</v>
      </c>
      <c r="W8" s="481">
        <v>3</v>
      </c>
      <c r="X8" s="481">
        <v>3</v>
      </c>
      <c r="Y8" s="1407"/>
      <c r="Z8" s="1406"/>
      <c r="AA8" s="467"/>
      <c r="AB8" s="481"/>
      <c r="AC8" s="1590"/>
      <c r="AD8" s="481"/>
      <c r="AE8" s="1591" t="s">
        <v>221</v>
      </c>
      <c r="AF8" s="1592"/>
      <c r="AG8" s="1023">
        <v>0.5</v>
      </c>
      <c r="AH8" s="1523"/>
      <c r="AI8" s="1595">
        <v>0.5</v>
      </c>
      <c r="AJ8" s="1412"/>
      <c r="AK8" s="1413"/>
      <c r="AL8" s="1414"/>
      <c r="AM8" s="1412"/>
      <c r="AN8" s="1413"/>
      <c r="AO8" s="1414"/>
      <c r="AP8" s="79">
        <f>(M8+R8+W8+AB8)-B8</f>
        <v>0</v>
      </c>
      <c r="AQ8" s="80">
        <f>(N8+S8+X8+AC8)-(C8+D8)</f>
        <v>0</v>
      </c>
      <c r="AR8" s="81">
        <f>(O8+T8+Y8+AD8)-H8</f>
        <v>0</v>
      </c>
    </row>
    <row r="9" spans="1:44" ht="15">
      <c r="A9" s="1596" t="s">
        <v>420</v>
      </c>
      <c r="B9" s="1418">
        <f>SUM(B7:B8)</f>
        <v>21</v>
      </c>
      <c r="C9" s="1418">
        <f t="shared" ref="C9:H9" si="0">SUM(C7:C8)</f>
        <v>12</v>
      </c>
      <c r="D9" s="1419">
        <f t="shared" si="0"/>
        <v>5</v>
      </c>
      <c r="E9" s="1597">
        <f t="shared" si="0"/>
        <v>0</v>
      </c>
      <c r="F9" s="1418">
        <f t="shared" ref="F9:G9" si="1">SUM(F7:F8)</f>
        <v>0</v>
      </c>
      <c r="G9" s="1598">
        <f t="shared" si="1"/>
        <v>0</v>
      </c>
      <c r="H9" s="1422">
        <f t="shared" si="0"/>
        <v>5</v>
      </c>
      <c r="I9" s="492"/>
      <c r="J9" s="95"/>
      <c r="K9" s="298"/>
      <c r="L9" s="299"/>
      <c r="M9" s="493"/>
      <c r="N9" s="493"/>
      <c r="O9" s="493"/>
      <c r="P9" s="1423"/>
      <c r="Q9" s="1424"/>
      <c r="R9" s="494"/>
      <c r="S9" s="494"/>
      <c r="T9" s="494"/>
      <c r="U9" s="298"/>
      <c r="V9" s="299"/>
      <c r="W9" s="493"/>
      <c r="X9" s="493"/>
      <c r="Y9" s="493"/>
      <c r="Z9" s="99"/>
      <c r="AA9" s="300"/>
      <c r="AB9" s="493"/>
      <c r="AC9" s="493"/>
      <c r="AD9" s="493"/>
      <c r="AE9" s="1599"/>
      <c r="AF9" s="1426"/>
      <c r="AG9" s="1600"/>
      <c r="AH9" s="1427"/>
      <c r="AI9" s="1428">
        <v>1</v>
      </c>
      <c r="AJ9" s="1429"/>
      <c r="AK9" s="1430"/>
      <c r="AL9" s="1601"/>
      <c r="AM9" s="1432"/>
      <c r="AN9" s="1433"/>
      <c r="AO9" s="1434"/>
      <c r="AP9" s="1435"/>
      <c r="AQ9" s="1436"/>
      <c r="AR9" s="1436"/>
    </row>
    <row r="10" spans="1:44" ht="18.75" customHeight="1" thickBot="1">
      <c r="A10" s="5174" t="s">
        <v>895</v>
      </c>
      <c r="B10" s="1602">
        <v>12</v>
      </c>
      <c r="C10" s="1594">
        <v>6</v>
      </c>
      <c r="D10" s="460">
        <f>SUM(E10:G10)</f>
        <v>0</v>
      </c>
      <c r="E10" s="1586"/>
      <c r="F10" s="1400"/>
      <c r="G10" s="1587"/>
      <c r="H10" s="1603"/>
      <c r="I10" s="465" t="s">
        <v>896</v>
      </c>
      <c r="J10" s="1604"/>
      <c r="K10" s="1406" t="s">
        <v>897</v>
      </c>
      <c r="L10" s="467" t="s">
        <v>302</v>
      </c>
      <c r="M10" s="1407">
        <v>6</v>
      </c>
      <c r="N10" s="1407"/>
      <c r="O10" s="1407"/>
      <c r="P10" s="1406" t="s">
        <v>898</v>
      </c>
      <c r="Q10" s="467" t="s">
        <v>899</v>
      </c>
      <c r="R10" s="1407">
        <v>6</v>
      </c>
      <c r="S10" s="1407"/>
      <c r="T10" s="1407"/>
      <c r="U10" s="1406" t="s">
        <v>900</v>
      </c>
      <c r="V10" s="467" t="s">
        <v>618</v>
      </c>
      <c r="W10" s="1407"/>
      <c r="X10" s="1407">
        <v>6</v>
      </c>
      <c r="Y10" s="1407"/>
      <c r="Z10" s="1605"/>
      <c r="AA10" s="1606"/>
      <c r="AB10" s="1407"/>
      <c r="AC10" s="1607"/>
      <c r="AD10" s="481"/>
      <c r="AE10" s="1591" t="s">
        <v>221</v>
      </c>
      <c r="AF10" s="1592"/>
      <c r="AG10" s="1023">
        <v>0.4</v>
      </c>
      <c r="AH10" s="1523"/>
      <c r="AI10" s="1608">
        <f>SUM(AF10:AH10)</f>
        <v>0.4</v>
      </c>
      <c r="AJ10" s="1412"/>
      <c r="AK10" s="1413"/>
      <c r="AL10" s="1414"/>
      <c r="AM10" s="1412"/>
      <c r="AN10" s="1413"/>
      <c r="AO10" s="1414"/>
      <c r="AP10" s="79">
        <f>(M10+R10+W10+AB10)-B10</f>
        <v>0</v>
      </c>
      <c r="AQ10" s="80">
        <f>(N10+S10+X10+AC10)-(C10+D10)</f>
        <v>0</v>
      </c>
      <c r="AR10" s="81">
        <f>(O10+T10+Y10+AD10)-H10</f>
        <v>0</v>
      </c>
    </row>
    <row r="11" spans="1:44" ht="23.25" customHeight="1">
      <c r="A11" s="5178"/>
      <c r="B11" s="1594">
        <v>6</v>
      </c>
      <c r="C11" s="1594">
        <v>6</v>
      </c>
      <c r="D11" s="460">
        <f t="shared" ref="D11:D12" si="2">SUM(E11:G11)</f>
        <v>0</v>
      </c>
      <c r="E11" s="1586"/>
      <c r="F11" s="1400"/>
      <c r="G11" s="1587"/>
      <c r="H11" s="1609">
        <v>9</v>
      </c>
      <c r="I11" s="123" t="s">
        <v>901</v>
      </c>
      <c r="J11" s="1589"/>
      <c r="K11" s="1406" t="s">
        <v>902</v>
      </c>
      <c r="L11" s="467" t="s">
        <v>903</v>
      </c>
      <c r="M11" s="481">
        <v>6</v>
      </c>
      <c r="N11" s="481">
        <v>6</v>
      </c>
      <c r="O11" s="1407"/>
      <c r="P11" s="1406"/>
      <c r="Q11" s="467"/>
      <c r="R11" s="481"/>
      <c r="S11" s="481"/>
      <c r="T11" s="1407"/>
      <c r="U11" s="1406"/>
      <c r="V11" s="467"/>
      <c r="W11" s="481"/>
      <c r="X11" s="481"/>
      <c r="Y11" s="1407"/>
      <c r="Z11" s="1406"/>
      <c r="AA11" s="467"/>
      <c r="AB11" s="481"/>
      <c r="AC11" s="1590"/>
      <c r="AD11" s="481"/>
      <c r="AE11" s="1591" t="s">
        <v>221</v>
      </c>
      <c r="AF11" s="1592"/>
      <c r="AG11" s="1023">
        <v>0.4</v>
      </c>
      <c r="AH11" s="1523"/>
      <c r="AI11" s="1608">
        <f t="shared" ref="AI11:AI12" si="3">SUM(AF11:AH11)</f>
        <v>0.4</v>
      </c>
      <c r="AJ11" s="1412"/>
      <c r="AK11" s="1413"/>
      <c r="AL11" s="1414"/>
      <c r="AM11" s="1412"/>
      <c r="AN11" s="1413"/>
      <c r="AO11" s="1414"/>
      <c r="AP11" s="79">
        <f>(M11+R11+W11+AB11)-B11</f>
        <v>0</v>
      </c>
      <c r="AQ11" s="80">
        <f>(N11+S11+X11+AC11)-(C11+D11)</f>
        <v>0</v>
      </c>
      <c r="AR11" s="81">
        <f>(O11+T11+Y11+AD11)-H11</f>
        <v>-9</v>
      </c>
    </row>
    <row r="12" spans="1:44" ht="28.5" customHeight="1">
      <c r="A12" s="5175"/>
      <c r="B12" s="1400"/>
      <c r="C12" s="1594">
        <v>18</v>
      </c>
      <c r="D12" s="460">
        <f t="shared" si="2"/>
        <v>0</v>
      </c>
      <c r="E12" s="1586"/>
      <c r="F12" s="1400"/>
      <c r="G12" s="1587"/>
      <c r="H12" s="1403"/>
      <c r="I12" s="123" t="s">
        <v>904</v>
      </c>
      <c r="J12" s="60"/>
      <c r="K12" s="1406" t="s">
        <v>890</v>
      </c>
      <c r="L12" s="467" t="s">
        <v>891</v>
      </c>
      <c r="M12" s="481"/>
      <c r="N12" s="481">
        <v>18</v>
      </c>
      <c r="O12" s="1407"/>
      <c r="P12" s="1406"/>
      <c r="Q12" s="467"/>
      <c r="R12" s="481"/>
      <c r="S12" s="481"/>
      <c r="T12" s="1407"/>
      <c r="U12" s="1406"/>
      <c r="V12" s="467"/>
      <c r="W12" s="481"/>
      <c r="X12" s="481"/>
      <c r="Y12" s="1407"/>
      <c r="Z12" s="1406"/>
      <c r="AA12" s="467"/>
      <c r="AB12" s="481"/>
      <c r="AC12" s="1590"/>
      <c r="AD12" s="481"/>
      <c r="AE12" s="1409" t="s">
        <v>229</v>
      </c>
      <c r="AF12" s="1442">
        <v>0.2</v>
      </c>
      <c r="AG12" s="1523"/>
      <c r="AH12" s="1523"/>
      <c r="AI12" s="1608">
        <f t="shared" si="3"/>
        <v>0.2</v>
      </c>
      <c r="AJ12" s="1412"/>
      <c r="AK12" s="1413"/>
      <c r="AL12" s="1414"/>
      <c r="AM12" s="1412"/>
      <c r="AN12" s="1413"/>
      <c r="AO12" s="1414"/>
      <c r="AP12" s="79">
        <f>(M12+R12+W12+AB12)-B12</f>
        <v>0</v>
      </c>
      <c r="AQ12" s="80">
        <f>(N12+S12+X12+AC12)-(C12+D12)</f>
        <v>0</v>
      </c>
      <c r="AR12" s="81">
        <f>(O12+T12+Y12+AD12)-H12</f>
        <v>0</v>
      </c>
    </row>
    <row r="13" spans="1:44" s="1381" customFormat="1" ht="15">
      <c r="A13" s="1610" t="s">
        <v>184</v>
      </c>
      <c r="B13" s="1418">
        <f>SUM(B10:B12)</f>
        <v>18</v>
      </c>
      <c r="C13" s="1418">
        <f t="shared" ref="C13:H13" si="4">SUM(C10:C12)</f>
        <v>30</v>
      </c>
      <c r="D13" s="1419">
        <f t="shared" si="4"/>
        <v>0</v>
      </c>
      <c r="E13" s="1597">
        <f t="shared" si="4"/>
        <v>0</v>
      </c>
      <c r="F13" s="1418">
        <f t="shared" ref="F13:G13" si="5">SUM(F10:F12)</f>
        <v>0</v>
      </c>
      <c r="G13" s="1598">
        <f t="shared" si="5"/>
        <v>0</v>
      </c>
      <c r="H13" s="1422">
        <f t="shared" si="4"/>
        <v>9</v>
      </c>
      <c r="I13" s="492"/>
      <c r="J13" s="95"/>
      <c r="K13" s="298"/>
      <c r="L13" s="299"/>
      <c r="M13" s="493"/>
      <c r="N13" s="493"/>
      <c r="O13" s="493"/>
      <c r="P13" s="1423"/>
      <c r="Q13" s="1424"/>
      <c r="R13" s="494"/>
      <c r="S13" s="494"/>
      <c r="T13" s="494"/>
      <c r="U13" s="298"/>
      <c r="V13" s="299"/>
      <c r="W13" s="493"/>
      <c r="X13" s="493"/>
      <c r="Y13" s="493"/>
      <c r="Z13" s="99"/>
      <c r="AA13" s="300"/>
      <c r="AB13" s="493"/>
      <c r="AC13" s="493"/>
      <c r="AD13" s="493"/>
      <c r="AE13" s="1611"/>
      <c r="AF13" s="1451"/>
      <c r="AG13" s="1452"/>
      <c r="AH13" s="1453"/>
      <c r="AI13" s="1454">
        <f>SUM(AI10:AI12)</f>
        <v>1</v>
      </c>
      <c r="AJ13" s="1455"/>
      <c r="AK13" s="1456"/>
      <c r="AL13" s="1457"/>
      <c r="AM13" s="1455"/>
      <c r="AN13" s="1456"/>
      <c r="AO13" s="1457"/>
      <c r="AP13" s="1435"/>
      <c r="AQ13" s="1436"/>
      <c r="AR13" s="1436"/>
    </row>
    <row r="14" spans="1:44" ht="26.25" customHeight="1">
      <c r="A14" s="5176" t="s">
        <v>905</v>
      </c>
      <c r="B14" s="63">
        <v>9</v>
      </c>
      <c r="C14" s="63">
        <v>6</v>
      </c>
      <c r="D14" s="460">
        <v>7</v>
      </c>
      <c r="E14" s="1586"/>
      <c r="F14" s="1400"/>
      <c r="G14" s="1587"/>
      <c r="H14" s="1403">
        <v>7</v>
      </c>
      <c r="I14" s="1624" t="s">
        <v>906</v>
      </c>
      <c r="J14" s="60"/>
      <c r="K14" s="1406" t="s">
        <v>907</v>
      </c>
      <c r="L14" s="467" t="s">
        <v>908</v>
      </c>
      <c r="M14" s="481">
        <v>9</v>
      </c>
      <c r="N14" s="481">
        <v>6</v>
      </c>
      <c r="O14" s="1407"/>
      <c r="P14" s="1406" t="s">
        <v>907</v>
      </c>
      <c r="Q14" s="467" t="s">
        <v>908</v>
      </c>
      <c r="R14" s="481"/>
      <c r="S14" s="481"/>
      <c r="T14" s="1407"/>
      <c r="U14" s="1406"/>
      <c r="V14" s="467"/>
      <c r="W14" s="481"/>
      <c r="X14" s="481"/>
      <c r="Y14" s="1407"/>
      <c r="Z14" s="1406"/>
      <c r="AA14" s="467"/>
      <c r="AB14" s="481"/>
      <c r="AC14" s="1590"/>
      <c r="AD14" s="481"/>
      <c r="AE14" s="1591" t="s">
        <v>221</v>
      </c>
      <c r="AF14" s="1592"/>
      <c r="AG14" s="1023">
        <v>0.5</v>
      </c>
      <c r="AH14" s="1523"/>
      <c r="AI14" s="1608">
        <f>SUM(AF14:AH14)</f>
        <v>0.5</v>
      </c>
      <c r="AJ14" s="1412"/>
      <c r="AK14" s="1413"/>
      <c r="AL14" s="1414"/>
      <c r="AM14" s="1412"/>
      <c r="AN14" s="1413"/>
      <c r="AO14" s="1414"/>
      <c r="AP14" s="79">
        <f>(M14+R14+W14+AB14)-B14</f>
        <v>0</v>
      </c>
      <c r="AQ14" s="80">
        <f>(N14+S14+X14+AC14)-(C14+D14)</f>
        <v>-7</v>
      </c>
      <c r="AR14" s="81">
        <f>(O14+T14+Y14+AD14)-H14</f>
        <v>-7</v>
      </c>
    </row>
    <row r="15" spans="1:44" ht="26.25" customHeight="1">
      <c r="A15" s="5177"/>
      <c r="B15" s="63">
        <v>3</v>
      </c>
      <c r="C15" s="1400"/>
      <c r="D15" s="460">
        <v>10</v>
      </c>
      <c r="E15" s="1586"/>
      <c r="F15" s="1400">
        <v>10</v>
      </c>
      <c r="G15" s="1587"/>
      <c r="H15" s="1403"/>
      <c r="I15" s="1624" t="s">
        <v>909</v>
      </c>
      <c r="J15" s="1589"/>
      <c r="K15" s="1439" t="s">
        <v>907</v>
      </c>
      <c r="L15" s="1440" t="s">
        <v>908</v>
      </c>
      <c r="M15" s="481"/>
      <c r="N15" s="481">
        <v>4</v>
      </c>
      <c r="O15" s="1407"/>
      <c r="P15" s="1406" t="s">
        <v>897</v>
      </c>
      <c r="Q15" s="467" t="s">
        <v>302</v>
      </c>
      <c r="R15" s="481"/>
      <c r="S15" s="481">
        <v>4</v>
      </c>
      <c r="T15" s="1407"/>
      <c r="U15" s="1406" t="s">
        <v>910</v>
      </c>
      <c r="V15" s="467" t="s">
        <v>911</v>
      </c>
      <c r="W15" s="481">
        <v>3</v>
      </c>
      <c r="X15" s="481">
        <v>2</v>
      </c>
      <c r="Y15" s="1407"/>
      <c r="Z15" s="1406" t="s">
        <v>907</v>
      </c>
      <c r="AA15" s="467" t="s">
        <v>908</v>
      </c>
      <c r="AB15" s="481"/>
      <c r="AC15" s="1590"/>
      <c r="AD15" s="481"/>
      <c r="AE15" s="1591" t="s">
        <v>221</v>
      </c>
      <c r="AF15" s="1592">
        <v>30</v>
      </c>
      <c r="AG15" s="1613" t="s">
        <v>229</v>
      </c>
      <c r="AH15" s="1442">
        <v>0.2</v>
      </c>
      <c r="AI15" s="1608">
        <v>0.5</v>
      </c>
      <c r="AJ15" s="1412"/>
      <c r="AK15" s="1413"/>
      <c r="AL15" s="1414"/>
      <c r="AM15" s="1412"/>
      <c r="AN15" s="1413"/>
      <c r="AO15" s="1414"/>
      <c r="AP15" s="79">
        <f>(M15+R15+W15+AB15)-B15</f>
        <v>0</v>
      </c>
      <c r="AQ15" s="80" t="e">
        <f>(N15+S15+X15+AC15)-(#REF!+D15)</f>
        <v>#REF!</v>
      </c>
      <c r="AR15" s="81">
        <f>(O15+T15+Y15+AD15)-H15</f>
        <v>0</v>
      </c>
    </row>
    <row r="16" spans="1:44" s="1381" customFormat="1" ht="15">
      <c r="A16" s="1610" t="s">
        <v>482</v>
      </c>
      <c r="B16" s="1418">
        <f t="shared" ref="B16:H16" si="6">SUM(B14:B15)</f>
        <v>12</v>
      </c>
      <c r="C16" s="1418">
        <f t="shared" si="6"/>
        <v>6</v>
      </c>
      <c r="D16" s="1419">
        <f t="shared" si="6"/>
        <v>17</v>
      </c>
      <c r="E16" s="1597">
        <f t="shared" si="6"/>
        <v>0</v>
      </c>
      <c r="F16" s="1418">
        <f t="shared" si="6"/>
        <v>10</v>
      </c>
      <c r="G16" s="1598">
        <f t="shared" si="6"/>
        <v>0</v>
      </c>
      <c r="H16" s="1422">
        <f t="shared" si="6"/>
        <v>7</v>
      </c>
      <c r="I16" s="492"/>
      <c r="J16" s="95"/>
      <c r="K16" s="298"/>
      <c r="L16" s="299"/>
      <c r="M16" s="493"/>
      <c r="N16" s="493"/>
      <c r="O16" s="493"/>
      <c r="P16" s="1423"/>
      <c r="Q16" s="1424"/>
      <c r="R16" s="494"/>
      <c r="S16" s="494"/>
      <c r="T16" s="494"/>
      <c r="U16" s="298"/>
      <c r="V16" s="299"/>
      <c r="W16" s="493"/>
      <c r="X16" s="493"/>
      <c r="Y16" s="493"/>
      <c r="Z16" s="99"/>
      <c r="AA16" s="300"/>
      <c r="AB16" s="493"/>
      <c r="AC16" s="493"/>
      <c r="AD16" s="493"/>
      <c r="AE16" s="1611"/>
      <c r="AF16" s="1451"/>
      <c r="AG16" s="1452"/>
      <c r="AH16" s="1453"/>
      <c r="AI16" s="1454">
        <f>SUM(AI14:AI15)</f>
        <v>1</v>
      </c>
      <c r="AJ16" s="1462"/>
      <c r="AK16" s="1463"/>
      <c r="AL16" s="1464">
        <v>0</v>
      </c>
      <c r="AM16" s="1462"/>
      <c r="AN16" s="1463"/>
      <c r="AO16" s="1457">
        <v>0</v>
      </c>
      <c r="AP16" s="1435"/>
      <c r="AQ16" s="1436"/>
      <c r="AR16" s="1436"/>
    </row>
    <row r="17" spans="1:44" ht="28.5" customHeight="1">
      <c r="A17" s="5176" t="s">
        <v>912</v>
      </c>
      <c r="B17" s="63">
        <v>12</v>
      </c>
      <c r="C17" s="1614">
        <v>3</v>
      </c>
      <c r="D17" s="460">
        <v>6</v>
      </c>
      <c r="E17" s="1586">
        <v>6</v>
      </c>
      <c r="F17" s="1400"/>
      <c r="G17" s="1587"/>
      <c r="H17" s="1403"/>
      <c r="I17" s="123" t="s">
        <v>913</v>
      </c>
      <c r="J17" s="60"/>
      <c r="K17" s="1406" t="s">
        <v>914</v>
      </c>
      <c r="L17" s="467" t="s">
        <v>915</v>
      </c>
      <c r="M17" s="481">
        <v>12</v>
      </c>
      <c r="N17" s="481">
        <v>3</v>
      </c>
      <c r="O17" s="1407"/>
      <c r="P17" s="1406" t="s">
        <v>916</v>
      </c>
      <c r="Q17" s="467" t="s">
        <v>917</v>
      </c>
      <c r="R17" s="481"/>
      <c r="S17" s="481">
        <v>6</v>
      </c>
      <c r="T17" s="1407"/>
      <c r="U17" s="1406"/>
      <c r="V17" s="467"/>
      <c r="W17" s="481"/>
      <c r="X17" s="481"/>
      <c r="Y17" s="1407"/>
      <c r="Z17" s="1406"/>
      <c r="AA17" s="467"/>
      <c r="AB17" s="481"/>
      <c r="AC17" s="1590"/>
      <c r="AD17" s="481"/>
      <c r="AE17" s="1591" t="s">
        <v>228</v>
      </c>
      <c r="AF17" s="1592">
        <v>35</v>
      </c>
      <c r="AG17" s="1023">
        <v>0.35</v>
      </c>
      <c r="AH17" s="1523"/>
      <c r="AI17" s="1608">
        <v>0.35</v>
      </c>
      <c r="AJ17" s="1412"/>
      <c r="AK17" s="1413"/>
      <c r="AL17" s="1414"/>
      <c r="AM17" s="1412"/>
      <c r="AN17" s="1413"/>
      <c r="AO17" s="1414"/>
      <c r="AP17" s="79">
        <f>(M17+R17+W17+AB17)-B17</f>
        <v>0</v>
      </c>
      <c r="AQ17" s="80">
        <f>(N17+S17+X17+AC17)-(C17+D17)</f>
        <v>0</v>
      </c>
      <c r="AR17" s="81">
        <f>(O17+T17+Y17+AD17)-H17</f>
        <v>0</v>
      </c>
    </row>
    <row r="18" spans="1:44" ht="25.5" customHeight="1">
      <c r="A18" s="5177"/>
      <c r="B18" s="63">
        <v>12</v>
      </c>
      <c r="C18" s="1587"/>
      <c r="D18" s="460">
        <v>9</v>
      </c>
      <c r="E18" s="1586"/>
      <c r="F18" s="1400">
        <v>9</v>
      </c>
      <c r="G18" s="1587"/>
      <c r="H18" s="1403"/>
      <c r="I18" s="1615" t="s">
        <v>918</v>
      </c>
      <c r="J18" s="60"/>
      <c r="K18" s="1406" t="s">
        <v>897</v>
      </c>
      <c r="L18" s="467" t="s">
        <v>302</v>
      </c>
      <c r="M18" s="481">
        <v>12</v>
      </c>
      <c r="N18" s="481">
        <v>9</v>
      </c>
      <c r="O18" s="1407"/>
      <c r="P18" s="1406"/>
      <c r="Q18" s="467"/>
      <c r="R18" s="481"/>
      <c r="S18" s="481"/>
      <c r="T18" s="1407"/>
      <c r="U18" s="1406"/>
      <c r="V18" s="467"/>
      <c r="W18" s="481"/>
      <c r="X18" s="481"/>
      <c r="Y18" s="1407"/>
      <c r="Z18" s="1406"/>
      <c r="AA18" s="467"/>
      <c r="AB18" s="481"/>
      <c r="AC18" s="1590"/>
      <c r="AD18" s="481"/>
      <c r="AE18" s="1591" t="s">
        <v>221</v>
      </c>
      <c r="AF18" s="1592">
        <v>35</v>
      </c>
      <c r="AG18" s="1023">
        <v>0.35</v>
      </c>
      <c r="AH18" s="1523"/>
      <c r="AI18" s="1608">
        <v>0.35</v>
      </c>
      <c r="AJ18" s="1412"/>
      <c r="AK18" s="1413"/>
      <c r="AL18" s="1414"/>
      <c r="AM18" s="1412"/>
      <c r="AN18" s="1413"/>
      <c r="AO18" s="1414"/>
      <c r="AP18" s="79">
        <f>(M18+R18+W18+AB18)-B18</f>
        <v>0</v>
      </c>
      <c r="AQ18" s="80">
        <f>(N18+S18+X18+AC18)-(C18+D18)</f>
        <v>0</v>
      </c>
      <c r="AR18" s="81">
        <f>(O18+T18+Y18+AD18)-H18</f>
        <v>0</v>
      </c>
    </row>
    <row r="19" spans="1:44" ht="30.75" customHeight="1">
      <c r="A19" s="5182"/>
      <c r="B19" s="4878">
        <v>15</v>
      </c>
      <c r="C19" s="1400"/>
      <c r="D19" s="460">
        <f t="shared" ref="D19" si="7">SUM(E19:G19)</f>
        <v>0</v>
      </c>
      <c r="E19" s="1586"/>
      <c r="F19" s="1400"/>
      <c r="G19" s="1587"/>
      <c r="H19" s="1403"/>
      <c r="I19" s="1612" t="s">
        <v>919</v>
      </c>
      <c r="J19" s="60"/>
      <c r="K19" s="1406" t="s">
        <v>781</v>
      </c>
      <c r="L19" s="467" t="s">
        <v>377</v>
      </c>
      <c r="M19" s="481">
        <v>15</v>
      </c>
      <c r="N19" s="481"/>
      <c r="O19" s="1407"/>
      <c r="P19" s="1406"/>
      <c r="Q19" s="467"/>
      <c r="R19" s="481"/>
      <c r="S19" s="481"/>
      <c r="T19" s="1407"/>
      <c r="U19" s="1406"/>
      <c r="V19" s="467"/>
      <c r="W19" s="481"/>
      <c r="X19" s="481"/>
      <c r="Y19" s="1407"/>
      <c r="Z19" s="1406"/>
      <c r="AA19" s="467"/>
      <c r="AB19" s="481"/>
      <c r="AC19" s="1590"/>
      <c r="AD19" s="481"/>
      <c r="AE19" s="1591" t="s">
        <v>180</v>
      </c>
      <c r="AF19" s="1592">
        <v>30</v>
      </c>
      <c r="AG19" s="1023">
        <v>0.3</v>
      </c>
      <c r="AH19" s="1523"/>
      <c r="AI19" s="1608">
        <v>0.3</v>
      </c>
      <c r="AJ19" s="1412"/>
      <c r="AK19" s="1413"/>
      <c r="AL19" s="1414"/>
      <c r="AM19" s="1412"/>
      <c r="AN19" s="1413"/>
      <c r="AO19" s="1414"/>
      <c r="AP19" s="79">
        <f>(M19+R19+W19+AB19)-B19</f>
        <v>0</v>
      </c>
      <c r="AQ19" s="80">
        <f>(N19+S19+X19+AC19)-(C19+D19)</f>
        <v>0</v>
      </c>
      <c r="AR19" s="81">
        <f>(O19+T19+Y19+AD19)-H19</f>
        <v>0</v>
      </c>
    </row>
    <row r="20" spans="1:44" s="1381" customFormat="1" ht="15">
      <c r="A20" s="1616" t="s">
        <v>920</v>
      </c>
      <c r="B20" s="1418">
        <f>SUM(B17:B19)</f>
        <v>39</v>
      </c>
      <c r="C20" s="1418">
        <f t="shared" ref="C20:H20" si="8">SUM(C17:C19)</f>
        <v>3</v>
      </c>
      <c r="D20" s="1419">
        <f t="shared" si="8"/>
        <v>15</v>
      </c>
      <c r="E20" s="1597">
        <f t="shared" si="8"/>
        <v>6</v>
      </c>
      <c r="F20" s="1418">
        <f t="shared" ref="F20:G20" si="9">SUM(F17:F19)</f>
        <v>9</v>
      </c>
      <c r="G20" s="1598">
        <f t="shared" si="9"/>
        <v>0</v>
      </c>
      <c r="H20" s="1422">
        <f t="shared" si="8"/>
        <v>0</v>
      </c>
      <c r="I20" s="492"/>
      <c r="J20" s="95"/>
      <c r="K20" s="298"/>
      <c r="L20" s="299"/>
      <c r="M20" s="493"/>
      <c r="N20" s="493"/>
      <c r="O20" s="493"/>
      <c r="P20" s="1423"/>
      <c r="Q20" s="1424"/>
      <c r="R20" s="494"/>
      <c r="S20" s="494"/>
      <c r="T20" s="494"/>
      <c r="U20" s="298"/>
      <c r="V20" s="299"/>
      <c r="W20" s="493"/>
      <c r="X20" s="493"/>
      <c r="Y20" s="493"/>
      <c r="Z20" s="99"/>
      <c r="AA20" s="300"/>
      <c r="AB20" s="493"/>
      <c r="AC20" s="493"/>
      <c r="AD20" s="493"/>
      <c r="AE20" s="1611"/>
      <c r="AF20" s="1451"/>
      <c r="AG20" s="1452"/>
      <c r="AH20" s="1453"/>
      <c r="AI20" s="1454">
        <f>SUM(AI17:AI19)</f>
        <v>1</v>
      </c>
      <c r="AJ20" s="1462"/>
      <c r="AK20" s="1463"/>
      <c r="AL20" s="1464">
        <v>0</v>
      </c>
      <c r="AM20" s="1462"/>
      <c r="AN20" s="1463"/>
      <c r="AO20" s="1457">
        <v>0</v>
      </c>
      <c r="AP20" s="1435"/>
      <c r="AQ20" s="1436"/>
      <c r="AR20" s="1436"/>
    </row>
    <row r="21" spans="1:44" ht="29.45" customHeight="1">
      <c r="A21" s="1617" t="s">
        <v>856</v>
      </c>
      <c r="B21" s="1400"/>
      <c r="C21" s="63">
        <v>20</v>
      </c>
      <c r="D21" s="460">
        <f>SUM(E21:G21)</f>
        <v>0</v>
      </c>
      <c r="E21" s="1586"/>
      <c r="F21" s="1400"/>
      <c r="G21" s="1587"/>
      <c r="H21" s="1403"/>
      <c r="I21" s="3475" t="s">
        <v>313</v>
      </c>
      <c r="J21" s="1589">
        <v>1</v>
      </c>
      <c r="K21" s="1406" t="s">
        <v>921</v>
      </c>
      <c r="L21" s="467" t="s">
        <v>922</v>
      </c>
      <c r="M21" s="481"/>
      <c r="N21" s="481">
        <v>20</v>
      </c>
      <c r="O21" s="1407"/>
      <c r="P21" s="1406"/>
      <c r="Q21" s="467"/>
      <c r="R21" s="481"/>
      <c r="S21" s="481"/>
      <c r="T21" s="1407"/>
      <c r="U21" s="1406"/>
      <c r="V21" s="467"/>
      <c r="W21" s="481"/>
      <c r="X21" s="481"/>
      <c r="Y21" s="1407"/>
      <c r="Z21" s="1406"/>
      <c r="AA21" s="467"/>
      <c r="AB21" s="481"/>
      <c r="AC21" s="1590"/>
      <c r="AD21" s="481"/>
      <c r="AE21" s="1441" t="s">
        <v>228</v>
      </c>
      <c r="AF21" s="1466">
        <v>0.5</v>
      </c>
      <c r="AG21" s="1443" t="s">
        <v>229</v>
      </c>
      <c r="AH21" s="1618">
        <v>0.5</v>
      </c>
      <c r="AI21" s="1608">
        <f>SUM(AF21:AH21)</f>
        <v>1</v>
      </c>
      <c r="AJ21" s="1468"/>
      <c r="AK21" s="1469"/>
      <c r="AL21" s="1470"/>
      <c r="AM21" s="1468"/>
      <c r="AN21" s="1469"/>
      <c r="AO21" s="1470"/>
      <c r="AP21" s="79">
        <f>(M21+R21+W21+AB21)-B21</f>
        <v>0</v>
      </c>
      <c r="AQ21" s="80">
        <f>(N21+S21+X21+AC21)-(C21+D21)</f>
        <v>0</v>
      </c>
      <c r="AR21" s="81">
        <f>(O21+T21+Y21+AD21)-H21</f>
        <v>0</v>
      </c>
    </row>
    <row r="22" spans="1:44" ht="15">
      <c r="A22" s="1616" t="s">
        <v>420</v>
      </c>
      <c r="B22" s="1471">
        <f>SUM(B21)</f>
        <v>0</v>
      </c>
      <c r="C22" s="1471">
        <f t="shared" ref="C22:H22" si="10">SUM(C21)</f>
        <v>20</v>
      </c>
      <c r="D22" s="1472">
        <f t="shared" si="10"/>
        <v>0</v>
      </c>
      <c r="E22" s="1619">
        <f t="shared" si="10"/>
        <v>0</v>
      </c>
      <c r="F22" s="1471">
        <f t="shared" ref="F22:G22" si="11">SUM(F21)</f>
        <v>0</v>
      </c>
      <c r="G22" s="1620">
        <f t="shared" si="11"/>
        <v>0</v>
      </c>
      <c r="H22" s="1475">
        <f t="shared" si="10"/>
        <v>0</v>
      </c>
      <c r="I22" s="492"/>
      <c r="J22" s="95"/>
      <c r="K22" s="298"/>
      <c r="L22" s="299"/>
      <c r="M22" s="493"/>
      <c r="N22" s="493"/>
      <c r="O22" s="493"/>
      <c r="P22" s="1423"/>
      <c r="Q22" s="1424"/>
      <c r="R22" s="494"/>
      <c r="S22" s="494"/>
      <c r="T22" s="494"/>
      <c r="U22" s="298"/>
      <c r="V22" s="299"/>
      <c r="W22" s="493"/>
      <c r="X22" s="493"/>
      <c r="Y22" s="493"/>
      <c r="Z22" s="99"/>
      <c r="AA22" s="300"/>
      <c r="AB22" s="493"/>
      <c r="AC22" s="493"/>
      <c r="AD22" s="493"/>
      <c r="AE22" s="1611"/>
      <c r="AF22" s="1451"/>
      <c r="AG22" s="1452"/>
      <c r="AH22" s="1453"/>
      <c r="AI22" s="1454">
        <f>SUM(AI21)</f>
        <v>1</v>
      </c>
      <c r="AJ22" s="1476"/>
      <c r="AK22" s="1477"/>
      <c r="AL22" s="1478"/>
      <c r="AM22" s="1476"/>
      <c r="AN22" s="1477"/>
      <c r="AO22" s="1457"/>
      <c r="AP22" s="1435"/>
      <c r="AQ22" s="1436"/>
      <c r="AR22" s="1436"/>
    </row>
    <row r="23" spans="1:44" ht="17.25" customHeight="1">
      <c r="A23" s="1396" t="s">
        <v>857</v>
      </c>
      <c r="B23" s="259"/>
      <c r="C23" s="259"/>
      <c r="D23" s="259"/>
      <c r="E23" s="40"/>
      <c r="F23" s="36"/>
      <c r="G23" s="41"/>
      <c r="H23" s="259"/>
      <c r="I23" s="1621"/>
      <c r="J23" s="264"/>
      <c r="K23" s="1481"/>
      <c r="L23" s="1482"/>
      <c r="M23" s="569"/>
      <c r="N23" s="569"/>
      <c r="O23" s="569"/>
      <c r="P23" s="262"/>
      <c r="Q23" s="263"/>
      <c r="R23" s="569"/>
      <c r="S23" s="569"/>
      <c r="T23" s="569"/>
      <c r="U23" s="262"/>
      <c r="V23" s="263"/>
      <c r="W23" s="569"/>
      <c r="X23" s="569"/>
      <c r="Y23" s="569"/>
      <c r="Z23" s="262"/>
      <c r="AA23" s="263"/>
      <c r="AB23" s="569"/>
      <c r="AC23" s="569"/>
      <c r="AD23" s="569"/>
      <c r="AE23" s="1622"/>
      <c r="AF23" s="36"/>
      <c r="AG23" s="1623"/>
      <c r="AH23" s="267"/>
      <c r="AI23" s="1584"/>
      <c r="AJ23" s="266"/>
      <c r="AK23" s="36"/>
      <c r="AL23" s="267"/>
      <c r="AM23" s="266"/>
      <c r="AN23" s="36"/>
      <c r="AO23" s="267"/>
      <c r="AP23" s="566"/>
      <c r="AQ23" s="566"/>
      <c r="AR23" s="566"/>
    </row>
    <row r="24" spans="1:44" ht="27" customHeight="1">
      <c r="A24" s="5181" t="s">
        <v>923</v>
      </c>
      <c r="B24" s="63">
        <v>6</v>
      </c>
      <c r="C24" s="1400"/>
      <c r="D24" s="460">
        <v>12</v>
      </c>
      <c r="E24" s="85">
        <v>12</v>
      </c>
      <c r="F24" s="1400"/>
      <c r="G24" s="1587"/>
      <c r="H24" s="1403"/>
      <c r="I24" s="3475" t="s">
        <v>924</v>
      </c>
      <c r="J24" s="60"/>
      <c r="K24" s="1406" t="s">
        <v>669</v>
      </c>
      <c r="L24" s="467" t="s">
        <v>310</v>
      </c>
      <c r="M24" s="481">
        <v>6</v>
      </c>
      <c r="N24" s="481">
        <v>12</v>
      </c>
      <c r="O24" s="1407"/>
      <c r="P24" s="1406"/>
      <c r="Q24" s="467"/>
      <c r="R24" s="481"/>
      <c r="S24" s="481"/>
      <c r="T24" s="1407"/>
      <c r="U24" s="1406"/>
      <c r="V24" s="467"/>
      <c r="W24" s="481"/>
      <c r="X24" s="481"/>
      <c r="Y24" s="1407"/>
      <c r="Z24" s="1406"/>
      <c r="AA24" s="467"/>
      <c r="AB24" s="481"/>
      <c r="AC24" s="1590"/>
      <c r="AD24" s="481"/>
      <c r="AE24" s="1441" t="s">
        <v>221</v>
      </c>
      <c r="AF24" s="1466">
        <v>0.35</v>
      </c>
      <c r="AG24" s="1523"/>
      <c r="AH24" s="1523"/>
      <c r="AI24" s="1608">
        <f t="shared" ref="AI24:AI26" si="12">SUM(AF24:AH24)</f>
        <v>0.35</v>
      </c>
      <c r="AJ24" s="1412"/>
      <c r="AK24" s="1413"/>
      <c r="AL24" s="1414"/>
      <c r="AM24" s="1412"/>
      <c r="AN24" s="1413"/>
      <c r="AO24" s="1414"/>
      <c r="AP24" s="79">
        <f>(M24+R24+W24+AB24)-B24</f>
        <v>0</v>
      </c>
      <c r="AQ24" s="80">
        <f>(N24+S24+X24+AC24)-(C24+D24)</f>
        <v>0</v>
      </c>
      <c r="AR24" s="81">
        <f>(O24+T24+Y24+AD24)-H24</f>
        <v>0</v>
      </c>
    </row>
    <row r="25" spans="1:44" ht="22.5" customHeight="1">
      <c r="A25" s="5181"/>
      <c r="B25" s="63">
        <v>6</v>
      </c>
      <c r="C25" s="63">
        <v>6</v>
      </c>
      <c r="D25" s="460"/>
      <c r="E25" s="507"/>
      <c r="F25" s="1400"/>
      <c r="G25" s="1587"/>
      <c r="H25" s="1609"/>
      <c r="I25" s="3475" t="s">
        <v>925</v>
      </c>
      <c r="J25" s="156"/>
      <c r="K25" s="1406" t="s">
        <v>926</v>
      </c>
      <c r="L25" s="467" t="s">
        <v>927</v>
      </c>
      <c r="M25" s="481">
        <v>6</v>
      </c>
      <c r="N25" s="481">
        <v>3</v>
      </c>
      <c r="O25" s="1407"/>
      <c r="P25" s="1406" t="s">
        <v>928</v>
      </c>
      <c r="Q25" s="467" t="s">
        <v>839</v>
      </c>
      <c r="R25" s="481"/>
      <c r="S25" s="481">
        <v>3</v>
      </c>
      <c r="T25" s="1407"/>
      <c r="U25" s="1406"/>
      <c r="V25" s="467"/>
      <c r="W25" s="481"/>
      <c r="X25" s="481"/>
      <c r="Y25" s="1407"/>
      <c r="Z25" s="1406"/>
      <c r="AA25" s="467"/>
      <c r="AB25" s="481"/>
      <c r="AC25" s="1590"/>
      <c r="AD25" s="481"/>
      <c r="AE25" s="1441" t="s">
        <v>228</v>
      </c>
      <c r="AF25" s="1466">
        <v>0.3</v>
      </c>
      <c r="AG25" s="1523"/>
      <c r="AH25" s="1523"/>
      <c r="AI25" s="1608">
        <f t="shared" si="12"/>
        <v>0.3</v>
      </c>
      <c r="AJ25" s="1412"/>
      <c r="AK25" s="1413"/>
      <c r="AL25" s="1414"/>
      <c r="AM25" s="1412"/>
      <c r="AN25" s="1413"/>
      <c r="AO25" s="1414"/>
      <c r="AP25" s="79">
        <f>(M25+R25+W25+AB25)-B25</f>
        <v>0</v>
      </c>
      <c r="AQ25" s="80">
        <f>(N25+S25+X25+AC25)-(C25+D25)</f>
        <v>0</v>
      </c>
      <c r="AR25" s="81">
        <f>(O25+T25+Y25+AD25)-H25</f>
        <v>0</v>
      </c>
    </row>
    <row r="26" spans="1:44" ht="30.75" customHeight="1">
      <c r="A26" s="5181"/>
      <c r="B26" s="63">
        <v>9</v>
      </c>
      <c r="C26" s="85">
        <v>6</v>
      </c>
      <c r="D26" s="460">
        <f>SUM(E26:G26)</f>
        <v>0</v>
      </c>
      <c r="E26" s="1586"/>
      <c r="F26" s="1400"/>
      <c r="G26" s="1587"/>
      <c r="H26" s="1403"/>
      <c r="I26" s="1624" t="s">
        <v>929</v>
      </c>
      <c r="J26" s="1625"/>
      <c r="K26" s="1406" t="s">
        <v>890</v>
      </c>
      <c r="L26" s="467" t="s">
        <v>891</v>
      </c>
      <c r="M26" s="481">
        <v>3</v>
      </c>
      <c r="N26" s="481">
        <v>6</v>
      </c>
      <c r="O26" s="1407"/>
      <c r="P26" s="1406" t="s">
        <v>897</v>
      </c>
      <c r="Q26" s="467" t="s">
        <v>302</v>
      </c>
      <c r="R26" s="481">
        <v>3</v>
      </c>
      <c r="S26" s="481"/>
      <c r="T26" s="1407"/>
      <c r="U26" s="1406" t="s">
        <v>907</v>
      </c>
      <c r="V26" s="467" t="s">
        <v>908</v>
      </c>
      <c r="W26" s="481">
        <v>3</v>
      </c>
      <c r="X26" s="481"/>
      <c r="Y26" s="1407"/>
      <c r="Z26" s="1406"/>
      <c r="AA26" s="467"/>
      <c r="AB26" s="481"/>
      <c r="AC26" s="1590"/>
      <c r="AD26" s="481"/>
      <c r="AE26" s="1441" t="s">
        <v>180</v>
      </c>
      <c r="AF26" s="1466">
        <v>0.35</v>
      </c>
      <c r="AG26" s="1523"/>
      <c r="AH26" s="1523"/>
      <c r="AI26" s="1608">
        <f t="shared" si="12"/>
        <v>0.35</v>
      </c>
      <c r="AJ26" s="1412"/>
      <c r="AK26" s="1413"/>
      <c r="AL26" s="1414"/>
      <c r="AM26" s="1412"/>
      <c r="AN26" s="1413"/>
      <c r="AO26" s="1414"/>
      <c r="AP26" s="79">
        <f>(M26+R26+W26+AB26)-B26</f>
        <v>0</v>
      </c>
      <c r="AQ26" s="80">
        <f>(N26+S26+X26+AC26)-(C26+D26)</f>
        <v>0</v>
      </c>
      <c r="AR26" s="81">
        <f>(O26+T26+Y26+AD26)-H26</f>
        <v>0</v>
      </c>
    </row>
    <row r="27" spans="1:44" ht="15">
      <c r="A27" s="1610" t="s">
        <v>873</v>
      </c>
      <c r="B27" s="1471">
        <f>SUM(B24:B26)</f>
        <v>21</v>
      </c>
      <c r="C27" s="1471">
        <f t="shared" ref="C27:H27" si="13">SUM(C24:C26)</f>
        <v>12</v>
      </c>
      <c r="D27" s="1472">
        <f t="shared" si="13"/>
        <v>12</v>
      </c>
      <c r="E27" s="1619">
        <f t="shared" si="13"/>
        <v>12</v>
      </c>
      <c r="F27" s="1471">
        <f t="shared" ref="F27:G27" si="14">SUM(F24:F26)</f>
        <v>0</v>
      </c>
      <c r="G27" s="1620">
        <f t="shared" si="14"/>
        <v>0</v>
      </c>
      <c r="H27" s="1475">
        <f t="shared" si="13"/>
        <v>0</v>
      </c>
      <c r="I27" s="492"/>
      <c r="J27" s="95"/>
      <c r="K27" s="298"/>
      <c r="L27" s="299"/>
      <c r="M27" s="493"/>
      <c r="N27" s="493"/>
      <c r="O27" s="493"/>
      <c r="P27" s="1423"/>
      <c r="Q27" s="1424"/>
      <c r="R27" s="494"/>
      <c r="S27" s="494"/>
      <c r="T27" s="494"/>
      <c r="U27" s="298"/>
      <c r="V27" s="299"/>
      <c r="W27" s="493"/>
      <c r="X27" s="493"/>
      <c r="Y27" s="493"/>
      <c r="Z27" s="99"/>
      <c r="AA27" s="300"/>
      <c r="AB27" s="493"/>
      <c r="AC27" s="493"/>
      <c r="AD27" s="493"/>
      <c r="AE27" s="1611"/>
      <c r="AF27" s="1451"/>
      <c r="AG27" s="1452"/>
      <c r="AH27" s="1453"/>
      <c r="AI27" s="1454">
        <f>SUM(AI24:AI26)</f>
        <v>0.99999999999999989</v>
      </c>
      <c r="AJ27" s="1476"/>
      <c r="AK27" s="1477"/>
      <c r="AL27" s="1478"/>
      <c r="AM27" s="1476"/>
      <c r="AN27" s="1477"/>
      <c r="AO27" s="1457"/>
      <c r="AP27" s="1435"/>
      <c r="AQ27" s="1436"/>
      <c r="AR27" s="1436"/>
    </row>
    <row r="28" spans="1:44" ht="30" customHeight="1">
      <c r="A28" s="5181" t="s">
        <v>930</v>
      </c>
      <c r="B28" s="63">
        <v>12</v>
      </c>
      <c r="C28" s="1614">
        <v>9</v>
      </c>
      <c r="D28" s="460">
        <f>SUM(E28:G28)</f>
        <v>0</v>
      </c>
      <c r="E28" s="1586"/>
      <c r="F28" s="1400"/>
      <c r="G28" s="1587"/>
      <c r="H28" s="1403"/>
      <c r="I28" s="123" t="s">
        <v>931</v>
      </c>
      <c r="J28" s="156"/>
      <c r="K28" s="1406" t="s">
        <v>897</v>
      </c>
      <c r="L28" s="467" t="s">
        <v>302</v>
      </c>
      <c r="M28" s="481">
        <v>12</v>
      </c>
      <c r="N28" s="481">
        <v>9</v>
      </c>
      <c r="O28" s="1407"/>
      <c r="P28" s="1406"/>
      <c r="Q28" s="467"/>
      <c r="R28" s="481"/>
      <c r="S28" s="481"/>
      <c r="T28" s="1407"/>
      <c r="U28" s="1406"/>
      <c r="V28" s="467"/>
      <c r="W28" s="481"/>
      <c r="X28" s="481"/>
      <c r="Y28" s="1407"/>
      <c r="Z28" s="1406"/>
      <c r="AA28" s="467"/>
      <c r="AB28" s="481"/>
      <c r="AC28" s="1590"/>
      <c r="AD28" s="481"/>
      <c r="AE28" s="1441" t="s">
        <v>180</v>
      </c>
      <c r="AF28" s="1466">
        <v>0.6</v>
      </c>
      <c r="AG28" s="1523"/>
      <c r="AH28" s="1523"/>
      <c r="AI28" s="1608">
        <f t="shared" ref="AI28" si="15">SUM(AF28:AH28)</f>
        <v>0.6</v>
      </c>
      <c r="AJ28" s="1412"/>
      <c r="AK28" s="1413"/>
      <c r="AL28" s="1414"/>
      <c r="AM28" s="1412"/>
      <c r="AN28" s="1413"/>
      <c r="AO28" s="1414"/>
      <c r="AP28" s="79">
        <f>(M28+R28+W28+AB28)-B28</f>
        <v>0</v>
      </c>
      <c r="AQ28" s="80">
        <f>(N28+S28+X28+AC28)-(C28+D28)</f>
        <v>0</v>
      </c>
      <c r="AR28" s="81">
        <f>(O28+T28+Y28+AD28)-H28</f>
        <v>0</v>
      </c>
    </row>
    <row r="29" spans="1:44" ht="48" customHeight="1">
      <c r="A29" s="5181"/>
      <c r="B29" s="1626">
        <v>9</v>
      </c>
      <c r="C29" s="1400"/>
      <c r="D29" s="460">
        <f>SUM(E29:G29)</f>
        <v>9</v>
      </c>
      <c r="E29" s="1586"/>
      <c r="F29" s="1627">
        <v>9</v>
      </c>
      <c r="G29" s="1587"/>
      <c r="H29" s="1403"/>
      <c r="I29" s="1615" t="s">
        <v>932</v>
      </c>
      <c r="J29" s="156"/>
      <c r="K29" s="1406" t="s">
        <v>907</v>
      </c>
      <c r="L29" s="467" t="s">
        <v>908</v>
      </c>
      <c r="M29" s="481">
        <v>9</v>
      </c>
      <c r="N29" s="481">
        <v>9</v>
      </c>
      <c r="O29" s="1407"/>
      <c r="P29" s="1406"/>
      <c r="Q29" s="467"/>
      <c r="R29" s="481"/>
      <c r="S29" s="481"/>
      <c r="T29" s="1407"/>
      <c r="U29" s="1406"/>
      <c r="V29" s="467"/>
      <c r="W29" s="481"/>
      <c r="X29" s="481"/>
      <c r="Y29" s="1407"/>
      <c r="Z29" s="1406"/>
      <c r="AA29" s="467"/>
      <c r="AB29" s="481"/>
      <c r="AC29" s="1590"/>
      <c r="AD29" s="481"/>
      <c r="AE29" s="1441" t="s">
        <v>228</v>
      </c>
      <c r="AF29" s="1628">
        <v>0.2</v>
      </c>
      <c r="AG29" s="1443" t="s">
        <v>229</v>
      </c>
      <c r="AH29" s="1629">
        <v>0.2</v>
      </c>
      <c r="AI29" s="1630">
        <f t="shared" ref="AI29" si="16">SUM(AF29:AH29)</f>
        <v>0.4</v>
      </c>
      <c r="AJ29" s="1412"/>
      <c r="AK29" s="1413"/>
      <c r="AL29" s="1414"/>
      <c r="AM29" s="1412"/>
      <c r="AN29" s="1413"/>
      <c r="AO29" s="1414"/>
      <c r="AP29" s="79">
        <f>(M29+R29+W29+AB29)-B29</f>
        <v>0</v>
      </c>
      <c r="AQ29" s="80">
        <f>(N29+S29+X29+AC29)-(C29+D29)</f>
        <v>0</v>
      </c>
      <c r="AR29" s="81">
        <f>(O29+T29+Y29+AD29)-H29</f>
        <v>0</v>
      </c>
    </row>
    <row r="30" spans="1:44" s="1381" customFormat="1" ht="15">
      <c r="A30" s="1610" t="s">
        <v>184</v>
      </c>
      <c r="B30" s="1471">
        <f t="shared" ref="B30:H30" si="17">SUM(B28:B29)</f>
        <v>21</v>
      </c>
      <c r="C30" s="1471">
        <f t="shared" si="17"/>
        <v>9</v>
      </c>
      <c r="D30" s="1472">
        <f t="shared" si="17"/>
        <v>9</v>
      </c>
      <c r="E30" s="1619">
        <f t="shared" si="17"/>
        <v>0</v>
      </c>
      <c r="F30" s="1471">
        <f t="shared" si="17"/>
        <v>9</v>
      </c>
      <c r="G30" s="1620">
        <f t="shared" si="17"/>
        <v>0</v>
      </c>
      <c r="H30" s="1475">
        <f t="shared" si="17"/>
        <v>0</v>
      </c>
      <c r="I30" s="492"/>
      <c r="J30" s="95"/>
      <c r="K30" s="1631"/>
      <c r="L30" s="1632"/>
      <c r="M30" s="493"/>
      <c r="N30" s="493"/>
      <c r="O30" s="493"/>
      <c r="P30" s="1423"/>
      <c r="Q30" s="1424"/>
      <c r="R30" s="494"/>
      <c r="S30" s="494"/>
      <c r="T30" s="494"/>
      <c r="U30" s="298"/>
      <c r="V30" s="299"/>
      <c r="W30" s="493"/>
      <c r="X30" s="493"/>
      <c r="Y30" s="493"/>
      <c r="Z30" s="99"/>
      <c r="AA30" s="300"/>
      <c r="AB30" s="493"/>
      <c r="AC30" s="493"/>
      <c r="AD30" s="493"/>
      <c r="AE30" s="1611"/>
      <c r="AF30" s="1451"/>
      <c r="AG30" s="1452"/>
      <c r="AH30" s="1453"/>
      <c r="AI30" s="1454">
        <f>SUM(AI28:AI29)</f>
        <v>1</v>
      </c>
      <c r="AJ30" s="1506"/>
      <c r="AK30" s="1477"/>
      <c r="AL30" s="1478">
        <v>60</v>
      </c>
      <c r="AM30" s="1506"/>
      <c r="AN30" s="1477"/>
      <c r="AO30" s="1457">
        <v>60</v>
      </c>
      <c r="AP30" s="1435"/>
      <c r="AQ30" s="1436"/>
      <c r="AR30" s="1436"/>
    </row>
    <row r="31" spans="1:44" ht="27" customHeight="1">
      <c r="A31" s="1617" t="s">
        <v>764</v>
      </c>
      <c r="B31" s="1400"/>
      <c r="C31" s="63">
        <v>20</v>
      </c>
      <c r="D31" s="460">
        <f>SUM(E31:G31)</f>
        <v>0</v>
      </c>
      <c r="E31" s="1586"/>
      <c r="F31" s="1400"/>
      <c r="G31" s="1587"/>
      <c r="H31" s="1403"/>
      <c r="I31" s="3475" t="s">
        <v>313</v>
      </c>
      <c r="J31" s="156">
        <v>1</v>
      </c>
      <c r="K31" s="1406" t="s">
        <v>921</v>
      </c>
      <c r="L31" s="1440" t="s">
        <v>933</v>
      </c>
      <c r="M31" s="481"/>
      <c r="N31" s="481">
        <v>20</v>
      </c>
      <c r="O31" s="1407"/>
      <c r="P31" s="1406"/>
      <c r="Q31" s="467"/>
      <c r="R31" s="481"/>
      <c r="S31" s="481"/>
      <c r="T31" s="1407"/>
      <c r="U31" s="1406"/>
      <c r="V31" s="467"/>
      <c r="W31" s="481"/>
      <c r="X31" s="481"/>
      <c r="Y31" s="1407"/>
      <c r="Z31" s="1406"/>
      <c r="AA31" s="467"/>
      <c r="AB31" s="481"/>
      <c r="AC31" s="1590"/>
      <c r="AD31" s="481"/>
      <c r="AE31" s="1441" t="s">
        <v>228</v>
      </c>
      <c r="AF31" s="1633">
        <v>0.5</v>
      </c>
      <c r="AG31" s="1443" t="s">
        <v>229</v>
      </c>
      <c r="AH31" s="1618">
        <v>0.5</v>
      </c>
      <c r="AI31" s="1608">
        <f>SUM(AF31:AH31)</f>
        <v>1</v>
      </c>
      <c r="AJ31" s="1468"/>
      <c r="AK31" s="1469"/>
      <c r="AL31" s="1470"/>
      <c r="AM31" s="1468"/>
      <c r="AN31" s="1469"/>
      <c r="AO31" s="1470"/>
      <c r="AP31" s="79">
        <f>(M31+R31+W31+AB31)-B31</f>
        <v>0</v>
      </c>
      <c r="AQ31" s="80">
        <f>(N31+S31+X31+AC31)-(C31+D31)</f>
        <v>0</v>
      </c>
      <c r="AR31" s="81">
        <f>(O31+T31+Y31+AD31)-H31</f>
        <v>0</v>
      </c>
    </row>
    <row r="32" spans="1:44" s="1381" customFormat="1" ht="18" customHeight="1">
      <c r="A32" s="1610" t="s">
        <v>420</v>
      </c>
      <c r="B32" s="1471">
        <f>SUM(B31)</f>
        <v>0</v>
      </c>
      <c r="C32" s="1471">
        <f t="shared" ref="C32:H32" si="18">SUM(C31)</f>
        <v>20</v>
      </c>
      <c r="D32" s="1472">
        <f t="shared" si="18"/>
        <v>0</v>
      </c>
      <c r="E32" s="1619">
        <f t="shared" si="18"/>
        <v>0</v>
      </c>
      <c r="F32" s="1471">
        <f t="shared" ref="F32:G32" si="19">SUM(F31)</f>
        <v>0</v>
      </c>
      <c r="G32" s="1620">
        <f t="shared" si="19"/>
        <v>0</v>
      </c>
      <c r="H32" s="1475">
        <f t="shared" si="18"/>
        <v>0</v>
      </c>
      <c r="I32" s="492"/>
      <c r="J32" s="95"/>
      <c r="K32" s="298"/>
      <c r="L32" s="299"/>
      <c r="M32" s="493"/>
      <c r="N32" s="493"/>
      <c r="O32" s="493"/>
      <c r="P32" s="1423"/>
      <c r="Q32" s="1424"/>
      <c r="R32" s="494"/>
      <c r="S32" s="494"/>
      <c r="T32" s="494"/>
      <c r="U32" s="298"/>
      <c r="V32" s="299"/>
      <c r="W32" s="493"/>
      <c r="X32" s="493"/>
      <c r="Y32" s="493"/>
      <c r="Z32" s="99"/>
      <c r="AA32" s="300"/>
      <c r="AB32" s="493"/>
      <c r="AC32" s="493"/>
      <c r="AD32" s="493"/>
      <c r="AE32" s="1634"/>
      <c r="AF32" s="1508"/>
      <c r="AG32" s="1635"/>
      <c r="AH32" s="1509"/>
      <c r="AI32" s="1454">
        <f>SUM(AI31)</f>
        <v>1</v>
      </c>
      <c r="AJ32" s="1506"/>
      <c r="AK32" s="1477"/>
      <c r="AL32" s="1478"/>
      <c r="AM32" s="1510"/>
      <c r="AN32" s="1477"/>
      <c r="AO32" s="1457"/>
      <c r="AP32" s="1435"/>
      <c r="AQ32" s="1436"/>
      <c r="AR32" s="1436"/>
    </row>
    <row r="33" spans="1:44" s="1381" customFormat="1" ht="29.25" customHeight="1">
      <c r="A33" s="5181" t="s">
        <v>934</v>
      </c>
      <c r="B33" s="1400"/>
      <c r="C33" s="1400"/>
      <c r="D33" s="460">
        <f>SUM(E33:G33)</f>
        <v>8</v>
      </c>
      <c r="E33" s="1586"/>
      <c r="F33" s="1400"/>
      <c r="G33" s="1636">
        <v>8</v>
      </c>
      <c r="H33" s="1403"/>
      <c r="I33" s="1615" t="s">
        <v>935</v>
      </c>
      <c r="J33" s="156"/>
      <c r="K33" s="1406" t="s">
        <v>907</v>
      </c>
      <c r="L33" s="467" t="s">
        <v>908</v>
      </c>
      <c r="M33" s="481"/>
      <c r="N33" s="481">
        <v>8</v>
      </c>
      <c r="O33" s="1407"/>
      <c r="P33" s="1406"/>
      <c r="Q33" s="467"/>
      <c r="R33" s="481"/>
      <c r="S33" s="481"/>
      <c r="T33" s="1407"/>
      <c r="U33" s="1406"/>
      <c r="V33" s="467"/>
      <c r="W33" s="481"/>
      <c r="X33" s="481"/>
      <c r="Y33" s="1407"/>
      <c r="Z33" s="1406"/>
      <c r="AA33" s="467"/>
      <c r="AB33" s="481"/>
      <c r="AC33" s="1590"/>
      <c r="AD33" s="481"/>
      <c r="AE33" s="1637" t="s">
        <v>396</v>
      </c>
      <c r="AF33" s="1523"/>
      <c r="AG33" s="1523"/>
      <c r="AH33" s="1524"/>
      <c r="AI33" s="1525">
        <v>0</v>
      </c>
      <c r="AJ33" s="1468"/>
      <c r="AK33" s="1469"/>
      <c r="AL33" s="1470"/>
      <c r="AM33" s="1468"/>
      <c r="AN33" s="1469"/>
      <c r="AO33" s="1470"/>
      <c r="AP33" s="79">
        <f>(M33+R33+W33+AB33)-B33</f>
        <v>0</v>
      </c>
      <c r="AQ33" s="80">
        <f>(N33+S33+X33+AC33)-(C33+D33)</f>
        <v>0</v>
      </c>
      <c r="AR33" s="81">
        <f>(O33+T33+Y33+AD33)-H33</f>
        <v>0</v>
      </c>
    </row>
    <row r="34" spans="1:44" s="1381" customFormat="1" ht="29.25" customHeight="1">
      <c r="A34" s="5181"/>
      <c r="B34" s="1400"/>
      <c r="C34" s="1626">
        <v>9</v>
      </c>
      <c r="D34" s="460">
        <f>SUM(E34:G34)</f>
        <v>0</v>
      </c>
      <c r="E34" s="1586"/>
      <c r="F34" s="1400"/>
      <c r="G34" s="1587"/>
      <c r="H34" s="1403"/>
      <c r="I34" s="1615" t="s">
        <v>936</v>
      </c>
      <c r="J34" s="156"/>
      <c r="K34" s="1406" t="s">
        <v>907</v>
      </c>
      <c r="L34" s="467" t="s">
        <v>908</v>
      </c>
      <c r="M34" s="481"/>
      <c r="N34" s="481">
        <v>3</v>
      </c>
      <c r="O34" s="1407"/>
      <c r="P34" s="1406" t="s">
        <v>937</v>
      </c>
      <c r="Q34" s="467" t="s">
        <v>869</v>
      </c>
      <c r="R34" s="481"/>
      <c r="S34" s="481">
        <v>4</v>
      </c>
      <c r="T34" s="1407"/>
      <c r="U34" s="1406" t="s">
        <v>788</v>
      </c>
      <c r="V34" s="467" t="s">
        <v>938</v>
      </c>
      <c r="W34" s="481"/>
      <c r="X34" s="481">
        <v>2</v>
      </c>
      <c r="Y34" s="1407"/>
      <c r="Z34" s="1406"/>
      <c r="AA34" s="467"/>
      <c r="AB34" s="481"/>
      <c r="AC34" s="1590"/>
      <c r="AD34" s="481"/>
      <c r="AE34" s="1637" t="s">
        <v>357</v>
      </c>
      <c r="AF34" s="1633">
        <v>0.6</v>
      </c>
      <c r="AG34" s="1524"/>
      <c r="AH34" s="1524"/>
      <c r="AI34" s="1608">
        <v>0.6</v>
      </c>
      <c r="AJ34" s="1468"/>
      <c r="AK34" s="1469"/>
      <c r="AL34" s="1470"/>
      <c r="AM34" s="1468"/>
      <c r="AN34" s="1469"/>
      <c r="AO34" s="1470"/>
      <c r="AP34" s="79">
        <f>(M34+R34+W34+AB34)-B34</f>
        <v>0</v>
      </c>
      <c r="AQ34" s="80">
        <f>(N34+S34+X34+AC34)-(C34+D34)</f>
        <v>0</v>
      </c>
      <c r="AR34" s="81">
        <f>(O34+T34+Y34+AD34)-H34</f>
        <v>0</v>
      </c>
    </row>
    <row r="35" spans="1:44" ht="30" customHeight="1">
      <c r="A35" s="5181"/>
      <c r="B35" s="1400"/>
      <c r="C35" s="1400"/>
      <c r="D35" s="460">
        <f>SUM(E35:G35)</f>
        <v>8</v>
      </c>
      <c r="E35" s="1586"/>
      <c r="F35" s="1627">
        <v>8</v>
      </c>
      <c r="G35" s="1587"/>
      <c r="H35" s="1403"/>
      <c r="I35" s="1615" t="s">
        <v>939</v>
      </c>
      <c r="J35" s="156"/>
      <c r="K35" s="1406" t="s">
        <v>897</v>
      </c>
      <c r="L35" s="467" t="s">
        <v>302</v>
      </c>
      <c r="M35" s="481"/>
      <c r="N35" s="481">
        <v>4</v>
      </c>
      <c r="O35" s="1407"/>
      <c r="P35" s="1406" t="s">
        <v>907</v>
      </c>
      <c r="Q35" s="467" t="s">
        <v>908</v>
      </c>
      <c r="R35" s="481"/>
      <c r="S35" s="481">
        <v>3</v>
      </c>
      <c r="T35" s="1407"/>
      <c r="U35" s="1406" t="s">
        <v>394</v>
      </c>
      <c r="V35" s="467" t="s">
        <v>395</v>
      </c>
      <c r="W35" s="481"/>
      <c r="X35" s="481">
        <v>1</v>
      </c>
      <c r="Y35" s="1407"/>
      <c r="Z35" s="1406"/>
      <c r="AA35" s="467"/>
      <c r="AB35" s="481"/>
      <c r="AC35" s="1590"/>
      <c r="AD35" s="481"/>
      <c r="AE35" s="1441" t="s">
        <v>221</v>
      </c>
      <c r="AF35" s="1633">
        <v>0.4</v>
      </c>
      <c r="AG35" s="1524"/>
      <c r="AH35" s="1524"/>
      <c r="AI35" s="1608">
        <f>SUM(AF35:AH35)</f>
        <v>0.4</v>
      </c>
      <c r="AJ35" s="1468"/>
      <c r="AK35" s="1469"/>
      <c r="AL35" s="1470"/>
      <c r="AM35" s="1468"/>
      <c r="AN35" s="1469"/>
      <c r="AO35" s="1470"/>
      <c r="AP35" s="79">
        <f>(M35+R35+W35+AB35)-B35</f>
        <v>0</v>
      </c>
      <c r="AQ35" s="80">
        <f>(N35+S35+X35+AC35)-(C35+D35)</f>
        <v>0</v>
      </c>
      <c r="AR35" s="81">
        <f>(O35+T35+Y35+AD35)-H35</f>
        <v>0</v>
      </c>
    </row>
    <row r="36" spans="1:44" s="1381" customFormat="1" ht="15">
      <c r="A36" s="1638" t="s">
        <v>449</v>
      </c>
      <c r="B36" s="1639">
        <f>SUM(B34:B35)</f>
        <v>0</v>
      </c>
      <c r="C36" s="1639">
        <f t="shared" ref="C36:H36" si="20">SUM(C33:C35)</f>
        <v>9</v>
      </c>
      <c r="D36" s="1640">
        <f t="shared" si="20"/>
        <v>16</v>
      </c>
      <c r="E36" s="1619">
        <f t="shared" si="20"/>
        <v>0</v>
      </c>
      <c r="F36" s="1471">
        <f t="shared" ref="F36:G36" si="21">SUM(F33:F35)</f>
        <v>8</v>
      </c>
      <c r="G36" s="1620">
        <f t="shared" si="21"/>
        <v>8</v>
      </c>
      <c r="H36" s="1641">
        <f t="shared" si="20"/>
        <v>0</v>
      </c>
      <c r="I36" s="1642"/>
      <c r="J36" s="1643"/>
      <c r="K36" s="1644"/>
      <c r="L36" s="1645"/>
      <c r="M36" s="1646"/>
      <c r="N36" s="1646"/>
      <c r="O36" s="1646"/>
      <c r="P36" s="1647"/>
      <c r="Q36" s="1648"/>
      <c r="R36" s="1649"/>
      <c r="S36" s="1649"/>
      <c r="T36" s="1649"/>
      <c r="U36" s="1644"/>
      <c r="V36" s="1645"/>
      <c r="W36" s="1646"/>
      <c r="X36" s="1646"/>
      <c r="Y36" s="1646"/>
      <c r="Z36" s="1650"/>
      <c r="AA36" s="1651"/>
      <c r="AB36" s="1646"/>
      <c r="AC36" s="1646"/>
      <c r="AD36" s="1646"/>
      <c r="AE36" s="1652"/>
      <c r="AF36" s="1652"/>
      <c r="AG36" s="1652"/>
      <c r="AH36" s="1652"/>
      <c r="AI36" s="1653">
        <f>SUM(AI33:AI35)</f>
        <v>1</v>
      </c>
      <c r="AJ36" s="1654"/>
      <c r="AK36" s="1655"/>
      <c r="AL36" s="1656">
        <v>1</v>
      </c>
      <c r="AM36" s="1654"/>
      <c r="AN36" s="1657"/>
      <c r="AO36" s="1656">
        <v>1</v>
      </c>
      <c r="AP36" s="1658"/>
      <c r="AQ36" s="1436"/>
      <c r="AR36" s="1436"/>
    </row>
    <row r="37" spans="1:44" thickBot="1">
      <c r="A37" s="1659" t="s">
        <v>255</v>
      </c>
      <c r="B37" s="1660">
        <f t="shared" ref="B37:H37" si="22">B9+B13+B16+B20+B22+B27+B30+B32+B36</f>
        <v>132</v>
      </c>
      <c r="C37" s="1660">
        <f t="shared" si="22"/>
        <v>121</v>
      </c>
      <c r="D37" s="1660">
        <f t="shared" si="22"/>
        <v>74</v>
      </c>
      <c r="E37" s="1661">
        <f t="shared" si="22"/>
        <v>18</v>
      </c>
      <c r="F37" s="1662">
        <f t="shared" si="22"/>
        <v>36</v>
      </c>
      <c r="G37" s="1663">
        <f t="shared" si="22"/>
        <v>8</v>
      </c>
      <c r="H37" s="1660">
        <f t="shared" si="22"/>
        <v>21</v>
      </c>
      <c r="I37" s="1664"/>
      <c r="J37" s="1660"/>
      <c r="K37" s="1665"/>
      <c r="L37" s="1666"/>
      <c r="M37" s="1667"/>
      <c r="N37" s="1667"/>
      <c r="O37" s="1667"/>
      <c r="P37" s="1668"/>
      <c r="Q37" s="1659"/>
      <c r="R37" s="1667"/>
      <c r="S37" s="1667"/>
      <c r="T37" s="1667"/>
      <c r="U37" s="1668"/>
      <c r="V37" s="1659"/>
      <c r="W37" s="1667"/>
      <c r="X37" s="1667"/>
      <c r="Y37" s="1667"/>
      <c r="Z37" s="1668"/>
      <c r="AA37" s="1659"/>
      <c r="AB37" s="1667"/>
      <c r="AC37" s="1667"/>
      <c r="AD37" s="1667"/>
      <c r="AE37" s="1669"/>
      <c r="AF37" s="1669"/>
      <c r="AG37" s="1669"/>
      <c r="AH37" s="1669"/>
      <c r="AI37" s="1669"/>
      <c r="AJ37" s="1669"/>
      <c r="AK37" s="1669"/>
      <c r="AL37" s="1669"/>
      <c r="AM37" s="1669"/>
      <c r="AN37" s="1669"/>
      <c r="AO37" s="1669"/>
    </row>
    <row r="38" spans="1:44" ht="16.5" thickBot="1">
      <c r="A38" s="11"/>
      <c r="B38" s="11"/>
      <c r="C38" s="11"/>
      <c r="D38" s="11"/>
      <c r="E38" s="11"/>
      <c r="F38" s="11"/>
      <c r="G38" s="11"/>
      <c r="H38" s="11"/>
      <c r="I38" s="11"/>
      <c r="J38" s="10"/>
      <c r="AE38" s="10"/>
      <c r="AF38" s="10"/>
      <c r="AG38" s="10"/>
      <c r="AH38" s="10"/>
      <c r="AI38" s="10"/>
      <c r="AJ38" s="11"/>
      <c r="AK38" s="11"/>
      <c r="AL38" s="11"/>
      <c r="AM38" s="11"/>
      <c r="AN38" s="11"/>
      <c r="AO38" s="11"/>
    </row>
    <row r="39" spans="1:44" ht="16.5" thickBot="1">
      <c r="A39" s="206" t="s">
        <v>124</v>
      </c>
      <c r="D39" s="207"/>
      <c r="E39" s="207"/>
      <c r="F39" s="207"/>
      <c r="G39" s="207"/>
      <c r="H39" s="207"/>
      <c r="I39" s="206" t="s">
        <v>124</v>
      </c>
      <c r="J39" s="10"/>
      <c r="AE39" s="10"/>
      <c r="AF39" s="10"/>
      <c r="AG39" s="10"/>
      <c r="AH39" s="10"/>
      <c r="AI39" s="1672" t="s">
        <v>256</v>
      </c>
      <c r="AJ39" s="1673"/>
      <c r="AK39" s="1673"/>
      <c r="AL39" s="1674"/>
      <c r="AM39" s="5073" t="s">
        <v>257</v>
      </c>
      <c r="AN39" s="5074"/>
      <c r="AO39" s="5074"/>
      <c r="AP39" s="5075"/>
    </row>
    <row r="40" spans="1:44" ht="16.5" thickBot="1">
      <c r="A40" s="211" t="s">
        <v>258</v>
      </c>
      <c r="D40" s="207"/>
      <c r="E40" s="207"/>
      <c r="F40" s="207"/>
      <c r="G40" s="207"/>
      <c r="H40" s="207"/>
      <c r="I40" s="212" t="s">
        <v>259</v>
      </c>
      <c r="J40" s="10"/>
      <c r="AI40" s="1675" t="s">
        <v>940</v>
      </c>
      <c r="AJ40" s="1676"/>
      <c r="AK40" s="1676"/>
      <c r="AL40" s="1677"/>
      <c r="AM40" s="1358" t="s">
        <v>261</v>
      </c>
      <c r="AN40" s="1359" t="s">
        <v>262</v>
      </c>
      <c r="AO40" s="1560" t="s">
        <v>263</v>
      </c>
      <c r="AP40" s="672" t="s">
        <v>454</v>
      </c>
    </row>
    <row r="41" spans="1:44" ht="16.5" thickBot="1">
      <c r="A41" s="216" t="s">
        <v>265</v>
      </c>
      <c r="D41" s="207"/>
      <c r="E41" s="207"/>
      <c r="F41" s="207"/>
      <c r="G41" s="207"/>
      <c r="H41" s="207"/>
      <c r="I41" s="212" t="s">
        <v>266</v>
      </c>
      <c r="J41" s="10"/>
      <c r="AI41" s="1678" t="s">
        <v>941</v>
      </c>
      <c r="AJ41" s="1679"/>
      <c r="AK41" s="1679"/>
      <c r="AL41" s="1680"/>
      <c r="AM41" s="1563">
        <f>+B37</f>
        <v>132</v>
      </c>
      <c r="AN41" s="1563">
        <f>+C37</f>
        <v>121</v>
      </c>
      <c r="AO41" s="1563">
        <f>+D37</f>
        <v>74</v>
      </c>
      <c r="AP41" s="675">
        <f>H37</f>
        <v>21</v>
      </c>
    </row>
    <row r="42" spans="1:44" ht="16.5" thickBot="1">
      <c r="A42" s="211" t="s">
        <v>268</v>
      </c>
      <c r="D42" s="207"/>
      <c r="E42" s="207"/>
      <c r="F42" s="207"/>
      <c r="G42" s="207"/>
      <c r="H42" s="207"/>
      <c r="I42" s="212" t="s">
        <v>269</v>
      </c>
      <c r="J42" s="10"/>
      <c r="AI42" s="1681" t="s">
        <v>369</v>
      </c>
      <c r="AJ42" s="1682"/>
      <c r="AK42" s="1682"/>
      <c r="AL42" s="1683"/>
      <c r="AM42" s="11"/>
      <c r="AN42" s="1567" t="s">
        <v>271</v>
      </c>
      <c r="AO42" s="11"/>
    </row>
    <row r="43" spans="1:44" ht="16.5" thickBot="1">
      <c r="A43" s="223" t="s">
        <v>272</v>
      </c>
      <c r="D43" s="207"/>
      <c r="E43" s="207"/>
      <c r="F43" s="207"/>
      <c r="G43" s="207"/>
      <c r="H43" s="207"/>
      <c r="I43" s="212" t="s">
        <v>273</v>
      </c>
      <c r="J43" s="10"/>
      <c r="AI43" s="1684" t="s">
        <v>719</v>
      </c>
      <c r="AJ43" s="1685"/>
      <c r="AK43" s="1685"/>
      <c r="AL43" s="1686"/>
      <c r="AM43" s="11"/>
      <c r="AN43" s="1571">
        <f>AM41+AL48+AN41+AO41+AP41</f>
        <v>348</v>
      </c>
      <c r="AO43" s="11"/>
    </row>
    <row r="44" spans="1:44">
      <c r="A44" s="223" t="s">
        <v>275</v>
      </c>
      <c r="D44" s="207"/>
      <c r="E44" s="207"/>
      <c r="F44" s="207"/>
      <c r="G44" s="207"/>
      <c r="H44" s="207"/>
      <c r="I44" s="225" t="s">
        <v>276</v>
      </c>
      <c r="J44" s="10"/>
      <c r="AN44" s="11"/>
      <c r="AO44" s="11"/>
    </row>
    <row r="45" spans="1:44">
      <c r="A45" s="223" t="s">
        <v>277</v>
      </c>
      <c r="D45" s="207"/>
      <c r="E45" s="207"/>
      <c r="F45" s="207"/>
      <c r="G45" s="207"/>
      <c r="H45" s="207"/>
      <c r="I45" s="212" t="s">
        <v>278</v>
      </c>
      <c r="J45" s="10"/>
      <c r="AE45" s="10"/>
      <c r="AF45" s="10"/>
      <c r="AG45" s="10"/>
      <c r="AH45" s="10"/>
      <c r="AI45" s="10"/>
      <c r="AJ45" s="11"/>
      <c r="AK45" s="11"/>
      <c r="AL45" s="11"/>
      <c r="AM45" s="11"/>
      <c r="AN45" s="11"/>
      <c r="AO45" s="11"/>
    </row>
    <row r="46" spans="1:44">
      <c r="A46" s="223" t="s">
        <v>279</v>
      </c>
      <c r="D46" s="207"/>
      <c r="E46" s="207"/>
      <c r="F46" s="207"/>
      <c r="G46" s="207"/>
      <c r="H46" s="207"/>
      <c r="I46" s="225" t="s">
        <v>280</v>
      </c>
      <c r="J46" s="10"/>
      <c r="AE46" s="10"/>
      <c r="AF46" s="10"/>
      <c r="AK46" s="11"/>
      <c r="AL46" s="11"/>
    </row>
    <row r="47" spans="1:44">
      <c r="A47" s="223" t="s">
        <v>281</v>
      </c>
      <c r="D47" s="207"/>
      <c r="E47" s="207"/>
      <c r="F47" s="207"/>
      <c r="G47" s="207"/>
      <c r="H47" s="207"/>
      <c r="I47" s="225" t="s">
        <v>282</v>
      </c>
      <c r="J47" s="10"/>
      <c r="AE47" s="10"/>
      <c r="AF47" s="10"/>
      <c r="AK47" s="11"/>
      <c r="AL47" s="11"/>
    </row>
    <row r="48" spans="1:44" ht="16.5" thickBot="1">
      <c r="A48" s="226" t="s">
        <v>283</v>
      </c>
      <c r="D48" s="207"/>
      <c r="E48" s="207"/>
      <c r="F48" s="207"/>
      <c r="G48" s="207"/>
      <c r="H48" s="207"/>
      <c r="I48" s="227" t="s">
        <v>284</v>
      </c>
      <c r="J48" s="10"/>
      <c r="AE48" s="10"/>
      <c r="AF48" s="10"/>
      <c r="AK48" s="11"/>
      <c r="AL48" s="11"/>
    </row>
    <row r="49" spans="2:38">
      <c r="B49" s="11"/>
      <c r="C49" s="11"/>
      <c r="D49" s="11"/>
      <c r="E49" s="11"/>
      <c r="F49" s="11"/>
      <c r="G49" s="11"/>
      <c r="H49" s="11"/>
      <c r="I49" s="1572"/>
      <c r="J49" s="10"/>
      <c r="AE49" s="10"/>
      <c r="AF49" s="10"/>
      <c r="AK49" s="11"/>
      <c r="AL49" s="11"/>
    </row>
    <row r="50" spans="2:38">
      <c r="AK50" s="11"/>
      <c r="AL50" s="11"/>
    </row>
    <row r="51" spans="2:38">
      <c r="AK51" s="11"/>
      <c r="AL51" s="11"/>
    </row>
  </sheetData>
  <sheetProtection algorithmName="SHA-512" hashValue="qcBnmC1TIl2G12ACbCCeyfJKn7ztiDQJERXgyElN3qM2lzh0l8hZWUQvt58QQl2TxUdRIg+HVrFFfUGfeVPIdA==" saltValue="BQ7SOEzncyNZHcHyOD5WqQ==" spinCount="100000" sheet="1" objects="1" scenarios="1"/>
  <protectedRanges>
    <protectedRange sqref="K7:AD35" name="Plage1"/>
  </protectedRanges>
  <mergeCells count="24">
    <mergeCell ref="Z4:AD4"/>
    <mergeCell ref="K1:L1"/>
    <mergeCell ref="K2:L2"/>
    <mergeCell ref="K3:L3"/>
    <mergeCell ref="A33:A35"/>
    <mergeCell ref="A24:A26"/>
    <mergeCell ref="A28:A29"/>
    <mergeCell ref="A17:A19"/>
    <mergeCell ref="AE4:AI4"/>
    <mergeCell ref="AM39:AP39"/>
    <mergeCell ref="AJ1:AO2"/>
    <mergeCell ref="B3:I3"/>
    <mergeCell ref="A7:A8"/>
    <mergeCell ref="AE5:AH5"/>
    <mergeCell ref="A14:A15"/>
    <mergeCell ref="A10:A12"/>
    <mergeCell ref="A1:A2"/>
    <mergeCell ref="B1:I2"/>
    <mergeCell ref="A4:A5"/>
    <mergeCell ref="B4:D4"/>
    <mergeCell ref="I4:I5"/>
    <mergeCell ref="K4:O4"/>
    <mergeCell ref="P4:T4"/>
    <mergeCell ref="U4:Y4"/>
  </mergeCells>
  <conditionalFormatting sqref="AI39:AL43">
    <cfRule type="cellIs" dxfId="542" priority="127" operator="equal">
      <formula>"_A_TROUVER"</formula>
    </cfRule>
  </conditionalFormatting>
  <conditionalFormatting sqref="AJ45">
    <cfRule type="cellIs" dxfId="541" priority="129" operator="equal">
      <formula>"_A_TROUVER"</formula>
    </cfRule>
  </conditionalFormatting>
  <conditionalFormatting sqref="AP7:AP8 AP28:AP29">
    <cfRule type="cellIs" dxfId="540" priority="125" operator="lessThan">
      <formula>0</formula>
    </cfRule>
  </conditionalFormatting>
  <conditionalFormatting sqref="AP10:AP12">
    <cfRule type="cellIs" dxfId="539" priority="107" operator="lessThan">
      <formula>0</formula>
    </cfRule>
  </conditionalFormatting>
  <conditionalFormatting sqref="AP14:AP15">
    <cfRule type="cellIs" dxfId="538" priority="89" operator="lessThan">
      <formula>0</formula>
    </cfRule>
  </conditionalFormatting>
  <conditionalFormatting sqref="AP17:AP19">
    <cfRule type="cellIs" dxfId="537" priority="71" operator="lessThan">
      <formula>0</formula>
    </cfRule>
  </conditionalFormatting>
  <conditionalFormatting sqref="AP21">
    <cfRule type="cellIs" dxfId="536" priority="5" operator="lessThan">
      <formula>0</formula>
    </cfRule>
  </conditionalFormatting>
  <conditionalFormatting sqref="AP24:AP26">
    <cfRule type="cellIs" dxfId="535" priority="53" operator="lessThan">
      <formula>0</formula>
    </cfRule>
  </conditionalFormatting>
  <conditionalFormatting sqref="AP31">
    <cfRule type="cellIs" dxfId="534" priority="11" operator="lessThan">
      <formula>0</formula>
    </cfRule>
  </conditionalFormatting>
  <conditionalFormatting sqref="AP33:AP35">
    <cfRule type="cellIs" dxfId="533" priority="17" operator="lessThan">
      <formula>0</formula>
    </cfRule>
  </conditionalFormatting>
  <conditionalFormatting sqref="AP7:AR8 AP28:AR29">
    <cfRule type="cellIs" dxfId="532" priority="122" operator="greaterThan">
      <formula>0</formula>
    </cfRule>
  </conditionalFormatting>
  <conditionalFormatting sqref="AP10:AR12">
    <cfRule type="cellIs" dxfId="531" priority="104" operator="greaterThan">
      <formula>0</formula>
    </cfRule>
  </conditionalFormatting>
  <conditionalFormatting sqref="AP14:AR15">
    <cfRule type="cellIs" dxfId="530" priority="86" operator="greaterThan">
      <formula>0</formula>
    </cfRule>
  </conditionalFormatting>
  <conditionalFormatting sqref="AP17:AR19">
    <cfRule type="cellIs" dxfId="529" priority="68" operator="greaterThan">
      <formula>0</formula>
    </cfRule>
  </conditionalFormatting>
  <conditionalFormatting sqref="AP21:AR21">
    <cfRule type="cellIs" dxfId="528" priority="2" operator="greaterThan">
      <formula>0</formula>
    </cfRule>
  </conditionalFormatting>
  <conditionalFormatting sqref="AP24:AR26">
    <cfRule type="cellIs" dxfId="527" priority="50" operator="greaterThan">
      <formula>0</formula>
    </cfRule>
  </conditionalFormatting>
  <conditionalFormatting sqref="AP31:AR31">
    <cfRule type="cellIs" dxfId="526" priority="8" operator="greaterThan">
      <formula>0</formula>
    </cfRule>
  </conditionalFormatting>
  <conditionalFormatting sqref="AP33:AR35">
    <cfRule type="cellIs" dxfId="525" priority="14" operator="greaterThan">
      <formula>0</formula>
    </cfRule>
  </conditionalFormatting>
  <conditionalFormatting sqref="AQ7:AQ8 AQ28:AQ29">
    <cfRule type="cellIs" dxfId="524" priority="123" operator="lessThan">
      <formula>0</formula>
    </cfRule>
  </conditionalFormatting>
  <conditionalFormatting sqref="AQ10:AQ12">
    <cfRule type="cellIs" dxfId="523" priority="105" operator="lessThan">
      <formula>0</formula>
    </cfRule>
  </conditionalFormatting>
  <conditionalFormatting sqref="AQ14:AQ15">
    <cfRule type="cellIs" dxfId="522" priority="87" operator="lessThan">
      <formula>0</formula>
    </cfRule>
  </conditionalFormatting>
  <conditionalFormatting sqref="AQ17:AQ19">
    <cfRule type="cellIs" dxfId="521" priority="69" operator="lessThan">
      <formula>0</formula>
    </cfRule>
  </conditionalFormatting>
  <conditionalFormatting sqref="AQ21">
    <cfRule type="cellIs" dxfId="520" priority="3" operator="lessThan">
      <formula>0</formula>
    </cfRule>
  </conditionalFormatting>
  <conditionalFormatting sqref="AQ24:AQ26">
    <cfRule type="cellIs" dxfId="519" priority="51" operator="lessThan">
      <formula>0</formula>
    </cfRule>
  </conditionalFormatting>
  <conditionalFormatting sqref="AQ31">
    <cfRule type="cellIs" dxfId="518" priority="9" operator="lessThan">
      <formula>0</formula>
    </cfRule>
  </conditionalFormatting>
  <conditionalFormatting sqref="AQ33:AQ35">
    <cfRule type="cellIs" dxfId="517" priority="15" operator="lessThan">
      <formula>0</formula>
    </cfRule>
  </conditionalFormatting>
  <conditionalFormatting sqref="AR7:AR8 AR28:AR29">
    <cfRule type="cellIs" dxfId="516" priority="121" operator="lessThan">
      <formula>0</formula>
    </cfRule>
  </conditionalFormatting>
  <conditionalFormatting sqref="AR10:AR12">
    <cfRule type="cellIs" dxfId="515" priority="103" operator="lessThan">
      <formula>0</formula>
    </cfRule>
  </conditionalFormatting>
  <conditionalFormatting sqref="AR14:AR15">
    <cfRule type="cellIs" dxfId="514" priority="85" operator="lessThan">
      <formula>0</formula>
    </cfRule>
  </conditionalFormatting>
  <conditionalFormatting sqref="AR17:AR19">
    <cfRule type="cellIs" dxfId="513" priority="67" operator="lessThan">
      <formula>0</formula>
    </cfRule>
  </conditionalFormatting>
  <conditionalFormatting sqref="AR21">
    <cfRule type="cellIs" dxfId="512" priority="1" operator="lessThan">
      <formula>0</formula>
    </cfRule>
  </conditionalFormatting>
  <conditionalFormatting sqref="AR24:AR26">
    <cfRule type="cellIs" dxfId="511" priority="49" operator="lessThan">
      <formula>0</formula>
    </cfRule>
  </conditionalFormatting>
  <conditionalFormatting sqref="AR31">
    <cfRule type="cellIs" dxfId="510" priority="7" operator="lessThan">
      <formula>0</formula>
    </cfRule>
  </conditionalFormatting>
  <conditionalFormatting sqref="AR33:AR35">
    <cfRule type="cellIs" dxfId="509" priority="13" operator="lessThan">
      <formula>0</formula>
    </cfRule>
  </conditionalFormatting>
  <printOptions horizontalCentered="1"/>
  <pageMargins left="0.19685039370078741" right="0.19685039370078741" top="0.19685039370078741" bottom="0.19685039370078741" header="0.19685039370078741" footer="0.19685039370078741"/>
  <pageSetup paperSize="8" scale="35" orientation="landscape" r:id="rId1"/>
  <colBreaks count="1" manualBreakCount="1">
    <brk id="41" max="1048575" man="1"/>
  </colBreaks>
  <ignoredErrors>
    <ignoredError sqref="D8 D11:D12 D35" formulaRange="1"/>
    <ignoredError sqref="D13 D16 D20 D27 D32 D9" formula="1"/>
    <ignoredError sqref="AM41:AO41 AN43" unlockedFormula="1"/>
  </ignoredError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6F4C44-2CF4-4193-A380-5299E2A6DD6E}">
  <sheetPr codeName="Feuil6">
    <tabColor theme="4" tint="-0.249977111117893"/>
    <pageSetUpPr fitToPage="1"/>
  </sheetPr>
  <dimension ref="A1:AV65"/>
  <sheetViews>
    <sheetView zoomScale="85" zoomScaleNormal="85" workbookViewId="0">
      <pane xSplit="9" ySplit="6" topLeftCell="T7" activePane="bottomRight" state="frozen"/>
      <selection pane="bottomRight" activeCell="T1" sqref="T1:X2"/>
      <selection pane="bottomLeft" activeCell="A4" sqref="A4:AD5"/>
      <selection pane="topRight" activeCell="A4" sqref="A4:AD5"/>
    </sheetView>
  </sheetViews>
  <sheetFormatPr defaultColWidth="11.42578125" defaultRowHeight="15" outlineLevelCol="1"/>
  <cols>
    <col min="1" max="1" width="36.140625" style="981" customWidth="1"/>
    <col min="2" max="7" width="5.140625" customWidth="1"/>
    <col min="8" max="8" width="6.28515625" customWidth="1"/>
    <col min="9" max="9" width="47" customWidth="1"/>
    <col min="10" max="10" width="6.42578125" customWidth="1"/>
    <col min="11" max="11" width="16.42578125" style="686" customWidth="1"/>
    <col min="12" max="12" width="16.42578125" style="687" customWidth="1"/>
    <col min="13" max="13" width="4" style="663" bestFit="1" customWidth="1" outlineLevel="1"/>
    <col min="14" max="14" width="4.28515625" style="663" customWidth="1" outlineLevel="1"/>
    <col min="15" max="15" width="6.5703125" style="663" customWidth="1" outlineLevel="1"/>
    <col min="16" max="16" width="16.42578125" style="686" customWidth="1" outlineLevel="1"/>
    <col min="17" max="17" width="16.42578125" style="687" customWidth="1" outlineLevel="1"/>
    <col min="18" max="18" width="4" style="663" bestFit="1" customWidth="1" outlineLevel="1"/>
    <col min="19" max="19" width="5" style="663" customWidth="1" outlineLevel="1"/>
    <col min="20" max="20" width="6.5703125" style="663" customWidth="1" outlineLevel="1"/>
    <col min="21" max="21" width="16.42578125" style="661" customWidth="1" outlineLevel="1"/>
    <col min="22" max="22" width="16.42578125" style="662" customWidth="1" outlineLevel="1"/>
    <col min="23" max="23" width="4" style="663" bestFit="1" customWidth="1" outlineLevel="1"/>
    <col min="24" max="24" width="5.140625" style="663" customWidth="1" outlineLevel="1"/>
    <col min="25" max="25" width="6.5703125" style="663" customWidth="1" outlineLevel="1"/>
    <col min="26" max="26" width="16.42578125" style="661" customWidth="1" outlineLevel="1"/>
    <col min="27" max="27" width="16.42578125" style="662" customWidth="1" outlineLevel="1"/>
    <col min="28" max="28" width="4" style="663" bestFit="1" customWidth="1" outlineLevel="1"/>
    <col min="29" max="29" width="4.7109375" style="663" customWidth="1" outlineLevel="1"/>
    <col min="30" max="30" width="6.5703125" style="663" customWidth="1" outlineLevel="1"/>
    <col min="31" max="35" width="6.28515625" customWidth="1"/>
    <col min="36" max="37" width="5.85546875" customWidth="1"/>
    <col min="38" max="41" width="7.28515625" customWidth="1"/>
    <col min="42" max="42" width="6.7109375" customWidth="1"/>
    <col min="43" max="43" width="5.42578125" bestFit="1" customWidth="1"/>
    <col min="44" max="44" width="5.5703125" bestFit="1" customWidth="1"/>
  </cols>
  <sheetData>
    <row r="1" spans="1:48" ht="31.5" customHeight="1">
      <c r="A1" s="5199"/>
      <c r="B1" s="4942" t="s">
        <v>942</v>
      </c>
      <c r="C1" s="4942"/>
      <c r="D1" s="4942"/>
      <c r="E1" s="4942"/>
      <c r="F1" s="4942"/>
      <c r="G1" s="4942"/>
      <c r="H1" s="4942"/>
      <c r="I1" s="4942"/>
      <c r="J1" s="4"/>
      <c r="K1" s="4945" t="s">
        <v>138</v>
      </c>
      <c r="L1" s="4945"/>
      <c r="P1" s="5200"/>
      <c r="U1" s="663"/>
      <c r="V1" s="663"/>
      <c r="Z1" s="688"/>
      <c r="AA1" s="689"/>
      <c r="AB1" s="690"/>
      <c r="AC1" s="690"/>
      <c r="AD1" s="690"/>
      <c r="AK1" s="4926" t="s">
        <v>139</v>
      </c>
      <c r="AL1" s="4926"/>
      <c r="AM1" s="4926"/>
      <c r="AN1" s="4926"/>
    </row>
    <row r="2" spans="1:48" ht="31.5" customHeight="1">
      <c r="A2" s="5199"/>
      <c r="B2" s="4942"/>
      <c r="C2" s="4942"/>
      <c r="D2" s="4942"/>
      <c r="E2" s="4942"/>
      <c r="F2" s="4942"/>
      <c r="G2" s="4942"/>
      <c r="H2" s="4942"/>
      <c r="I2" s="4942"/>
      <c r="J2" s="4"/>
      <c r="K2" s="4946" t="s">
        <v>140</v>
      </c>
      <c r="L2" s="4946"/>
      <c r="P2" s="5200"/>
      <c r="U2" s="663"/>
      <c r="V2" s="663"/>
      <c r="Z2" s="688"/>
      <c r="AA2" s="689"/>
      <c r="AB2" s="690"/>
      <c r="AC2" s="690"/>
      <c r="AD2" s="690"/>
      <c r="AK2" s="5201" t="s">
        <v>141</v>
      </c>
      <c r="AL2" s="5201"/>
      <c r="AM2" s="5201"/>
      <c r="AN2" s="5201"/>
    </row>
    <row r="3" spans="1:48" ht="32.25" customHeight="1" thickBot="1">
      <c r="A3" s="691" t="s">
        <v>943</v>
      </c>
      <c r="B3" s="5119" t="s">
        <v>143</v>
      </c>
      <c r="C3" s="5119"/>
      <c r="D3" s="5119"/>
      <c r="E3" s="5119"/>
      <c r="F3" s="5119"/>
      <c r="G3" s="5119"/>
      <c r="H3" s="5119"/>
      <c r="I3" s="5119"/>
      <c r="J3" s="693"/>
      <c r="K3" s="4947" t="s">
        <v>144</v>
      </c>
      <c r="L3" s="4947"/>
      <c r="AB3" s="662"/>
      <c r="AC3" s="662"/>
      <c r="AD3" s="662"/>
      <c r="AE3" s="662"/>
      <c r="AF3" s="662"/>
      <c r="AG3" s="662"/>
      <c r="AH3" s="662"/>
      <c r="AI3" s="662"/>
      <c r="AJ3" s="662"/>
      <c r="AK3" s="694"/>
      <c r="AL3" s="694"/>
      <c r="AM3" s="694"/>
      <c r="AN3" s="694"/>
      <c r="AO3" s="694"/>
      <c r="AP3" s="662"/>
    </row>
    <row r="4" spans="1:48" ht="30.75" thickBot="1">
      <c r="A4" s="4943" t="s">
        <v>145</v>
      </c>
      <c r="B4" s="4937"/>
      <c r="C4" s="4938"/>
      <c r="D4" s="4939"/>
      <c r="E4" s="14" t="s">
        <v>146</v>
      </c>
      <c r="F4" s="15" t="s">
        <v>146</v>
      </c>
      <c r="G4" s="244" t="s">
        <v>146</v>
      </c>
      <c r="H4" s="16"/>
      <c r="I4" s="4943" t="s">
        <v>147</v>
      </c>
      <c r="J4" s="17"/>
      <c r="K4" s="4934" t="s">
        <v>148</v>
      </c>
      <c r="L4" s="4935"/>
      <c r="M4" s="4935"/>
      <c r="N4" s="4935"/>
      <c r="O4" s="4936"/>
      <c r="P4" s="4934" t="s">
        <v>149</v>
      </c>
      <c r="Q4" s="4935"/>
      <c r="R4" s="4935"/>
      <c r="S4" s="4935"/>
      <c r="T4" s="4936"/>
      <c r="U4" s="4934" t="s">
        <v>150</v>
      </c>
      <c r="V4" s="4935"/>
      <c r="W4" s="4935"/>
      <c r="X4" s="4935"/>
      <c r="Y4" s="4936"/>
      <c r="Z4" s="4934" t="s">
        <v>151</v>
      </c>
      <c r="AA4" s="4935"/>
      <c r="AB4" s="4935"/>
      <c r="AC4" s="4935"/>
      <c r="AD4" s="4935"/>
      <c r="AE4" s="5018" t="s">
        <v>287</v>
      </c>
      <c r="AF4" s="5019"/>
      <c r="AG4" s="5019"/>
      <c r="AH4" s="5019"/>
      <c r="AI4" s="5019"/>
      <c r="AJ4" s="439" t="s">
        <v>154</v>
      </c>
      <c r="AK4" s="439"/>
      <c r="AL4" s="439"/>
      <c r="AM4" s="439" t="s">
        <v>155</v>
      </c>
      <c r="AN4" s="439"/>
      <c r="AO4" s="440"/>
      <c r="AP4" s="441" t="s">
        <v>156</v>
      </c>
      <c r="AQ4" s="247" t="s">
        <v>157</v>
      </c>
      <c r="AR4" s="248" t="s">
        <v>156</v>
      </c>
    </row>
    <row r="5" spans="1:48" ht="27.6" customHeight="1">
      <c r="A5" s="4944"/>
      <c r="B5" s="22" t="s">
        <v>158</v>
      </c>
      <c r="C5" s="23" t="s">
        <v>159</v>
      </c>
      <c r="D5" s="24" t="s">
        <v>146</v>
      </c>
      <c r="E5" s="25" t="s">
        <v>160</v>
      </c>
      <c r="F5" s="26" t="s">
        <v>161</v>
      </c>
      <c r="G5" s="249"/>
      <c r="H5" s="16" t="s">
        <v>163</v>
      </c>
      <c r="I5" s="4944"/>
      <c r="J5" s="17" t="s">
        <v>164</v>
      </c>
      <c r="K5" s="28" t="s">
        <v>165</v>
      </c>
      <c r="L5" s="29" t="s">
        <v>166</v>
      </c>
      <c r="M5" s="22" t="s">
        <v>158</v>
      </c>
      <c r="N5" s="23" t="s">
        <v>167</v>
      </c>
      <c r="O5" s="30" t="s">
        <v>168</v>
      </c>
      <c r="P5" s="28" t="s">
        <v>165</v>
      </c>
      <c r="Q5" s="29" t="s">
        <v>166</v>
      </c>
      <c r="R5" s="22" t="s">
        <v>158</v>
      </c>
      <c r="S5" s="23" t="s">
        <v>167</v>
      </c>
      <c r="T5" s="30" t="s">
        <v>168</v>
      </c>
      <c r="U5" s="28" t="s">
        <v>165</v>
      </c>
      <c r="V5" s="29" t="s">
        <v>166</v>
      </c>
      <c r="W5" s="22" t="s">
        <v>158</v>
      </c>
      <c r="X5" s="23" t="s">
        <v>167</v>
      </c>
      <c r="Y5" s="30" t="s">
        <v>168</v>
      </c>
      <c r="Z5" s="28" t="s">
        <v>165</v>
      </c>
      <c r="AA5" s="29" t="s">
        <v>166</v>
      </c>
      <c r="AB5" s="22" t="s">
        <v>158</v>
      </c>
      <c r="AC5" s="23" t="s">
        <v>167</v>
      </c>
      <c r="AD5" s="442" t="s">
        <v>168</v>
      </c>
      <c r="AE5" s="5020" t="s">
        <v>171</v>
      </c>
      <c r="AF5" s="5021"/>
      <c r="AG5" s="5021"/>
      <c r="AH5" s="5021"/>
      <c r="AI5" s="443" t="s">
        <v>170</v>
      </c>
      <c r="AJ5" s="443" t="s">
        <v>171</v>
      </c>
      <c r="AK5" s="443" t="s">
        <v>172</v>
      </c>
      <c r="AL5" s="443" t="s">
        <v>170</v>
      </c>
      <c r="AM5" s="443" t="s">
        <v>171</v>
      </c>
      <c r="AN5" s="443" t="s">
        <v>172</v>
      </c>
      <c r="AO5" s="444" t="s">
        <v>170</v>
      </c>
      <c r="AP5" s="445" t="s">
        <v>173</v>
      </c>
      <c r="AQ5" s="257" t="s">
        <v>174</v>
      </c>
      <c r="AR5" s="258" t="s">
        <v>168</v>
      </c>
    </row>
    <row r="6" spans="1:48" ht="17.25" customHeight="1">
      <c r="A6" s="695" t="s">
        <v>458</v>
      </c>
      <c r="B6" s="696"/>
      <c r="C6" s="696"/>
      <c r="D6" s="696"/>
      <c r="E6" s="697"/>
      <c r="F6" s="698"/>
      <c r="G6" s="699"/>
      <c r="H6" s="696"/>
      <c r="I6" s="696"/>
      <c r="J6" s="696"/>
      <c r="K6" s="700"/>
      <c r="L6" s="701"/>
      <c r="M6" s="702"/>
      <c r="N6" s="702"/>
      <c r="O6" s="702"/>
      <c r="P6" s="700"/>
      <c r="Q6" s="701"/>
      <c r="R6" s="702"/>
      <c r="S6" s="702"/>
      <c r="T6" s="702"/>
      <c r="U6" s="703"/>
      <c r="V6" s="704"/>
      <c r="W6" s="702"/>
      <c r="X6" s="702"/>
      <c r="Y6" s="702"/>
      <c r="Z6" s="703"/>
      <c r="AA6" s="704"/>
      <c r="AB6" s="702"/>
      <c r="AC6" s="702"/>
      <c r="AD6" s="702"/>
      <c r="AE6" s="705"/>
      <c r="AF6" s="696"/>
      <c r="AG6" s="696"/>
      <c r="AH6" s="706"/>
      <c r="AI6" s="707"/>
      <c r="AJ6" s="705"/>
      <c r="AK6" s="696"/>
      <c r="AL6" s="706"/>
      <c r="AM6" s="705"/>
      <c r="AN6" s="696"/>
      <c r="AO6" s="706"/>
      <c r="AP6" s="708"/>
      <c r="AQ6" s="566"/>
      <c r="AR6" s="709"/>
    </row>
    <row r="7" spans="1:48" ht="28.5" customHeight="1">
      <c r="A7" s="5183" t="s">
        <v>944</v>
      </c>
      <c r="B7" s="711">
        <v>9</v>
      </c>
      <c r="C7" s="711">
        <v>12</v>
      </c>
      <c r="D7" s="460">
        <f>SUM(E7:G7)</f>
        <v>0</v>
      </c>
      <c r="E7" s="712"/>
      <c r="F7" s="713"/>
      <c r="G7" s="714"/>
      <c r="H7" s="715"/>
      <c r="I7" s="716" t="s">
        <v>945</v>
      </c>
      <c r="J7" s="716"/>
      <c r="K7" s="717" t="s">
        <v>946</v>
      </c>
      <c r="L7" s="718" t="s">
        <v>947</v>
      </c>
      <c r="M7" s="719">
        <v>9</v>
      </c>
      <c r="N7" s="719">
        <v>12</v>
      </c>
      <c r="O7" s="719"/>
      <c r="P7" s="717"/>
      <c r="Q7" s="718"/>
      <c r="R7" s="719"/>
      <c r="S7" s="719"/>
      <c r="T7" s="719"/>
      <c r="U7" s="720"/>
      <c r="V7" s="721"/>
      <c r="W7" s="719"/>
      <c r="X7" s="719"/>
      <c r="Y7" s="719"/>
      <c r="Z7" s="720"/>
      <c r="AA7" s="721"/>
      <c r="AB7" s="722"/>
      <c r="AC7" s="511"/>
      <c r="AD7" s="511"/>
      <c r="AE7" s="723" t="s">
        <v>221</v>
      </c>
      <c r="AF7" s="724">
        <v>0.13</v>
      </c>
      <c r="AG7" s="725" t="s">
        <v>357</v>
      </c>
      <c r="AH7" s="726">
        <v>0.12</v>
      </c>
      <c r="AI7" s="727">
        <f>SUM(AF7:AH7)</f>
        <v>0.25</v>
      </c>
      <c r="AJ7" s="728"/>
      <c r="AK7" s="729"/>
      <c r="AL7" s="730"/>
      <c r="AM7" s="728"/>
      <c r="AN7" s="729"/>
      <c r="AO7" s="730"/>
      <c r="AP7" s="79">
        <f>(M7+R7+W7+AB7)-B7</f>
        <v>0</v>
      </c>
      <c r="AQ7" s="80">
        <f>(N7+S7+X7+AC7)-(C7+D7)</f>
        <v>0</v>
      </c>
      <c r="AR7" s="81">
        <f>(O7+T7+Y7+AD7)-H7</f>
        <v>0</v>
      </c>
    </row>
    <row r="8" spans="1:48" ht="31.5" customHeight="1">
      <c r="A8" s="5184"/>
      <c r="B8" s="731">
        <v>15</v>
      </c>
      <c r="C8" s="731">
        <v>9</v>
      </c>
      <c r="D8" s="460">
        <f t="shared" ref="D8:D9" si="0">SUM(E8:G8)</f>
        <v>0</v>
      </c>
      <c r="E8" s="712"/>
      <c r="F8" s="713"/>
      <c r="G8" s="714"/>
      <c r="H8" s="732"/>
      <c r="I8" s="733" t="s">
        <v>948</v>
      </c>
      <c r="J8" s="733"/>
      <c r="K8" s="734" t="s">
        <v>949</v>
      </c>
      <c r="L8" s="735" t="s">
        <v>950</v>
      </c>
      <c r="M8" s="511">
        <v>15</v>
      </c>
      <c r="N8" s="511"/>
      <c r="O8" s="511"/>
      <c r="P8" s="734"/>
      <c r="Q8" s="735"/>
      <c r="R8" s="511"/>
      <c r="S8" s="511"/>
      <c r="T8" s="511"/>
      <c r="U8" s="736"/>
      <c r="V8" s="737"/>
      <c r="W8" s="511"/>
      <c r="X8" s="511"/>
      <c r="Y8" s="511"/>
      <c r="Z8" s="736"/>
      <c r="AA8" s="737"/>
      <c r="AB8" s="512"/>
      <c r="AC8" s="511"/>
      <c r="AD8" s="511"/>
      <c r="AE8" s="738" t="s">
        <v>180</v>
      </c>
      <c r="AF8" s="724">
        <v>0.24</v>
      </c>
      <c r="AG8" s="739" t="s">
        <v>229</v>
      </c>
      <c r="AH8" s="726">
        <v>0.14000000000000001</v>
      </c>
      <c r="AI8" s="727">
        <f t="shared" ref="AI8:AI14" si="1">SUM(AF8:AH8)</f>
        <v>0.38</v>
      </c>
      <c r="AJ8" s="740"/>
      <c r="AK8" s="741"/>
      <c r="AL8" s="742"/>
      <c r="AM8" s="740"/>
      <c r="AN8" s="741"/>
      <c r="AO8" s="742"/>
      <c r="AP8" s="79">
        <f>(M8+R8+W8+AB8)-B8</f>
        <v>0</v>
      </c>
      <c r="AQ8" s="80">
        <f>(N8+S8+X8+AC8)-(C8+D8)</f>
        <v>-9</v>
      </c>
      <c r="AR8" s="81">
        <f>(O8+T8+Y8+AD8)-H8</f>
        <v>0</v>
      </c>
    </row>
    <row r="9" spans="1:48" ht="31.5" customHeight="1">
      <c r="A9" s="5184"/>
      <c r="B9" s="743">
        <v>17</v>
      </c>
      <c r="C9" s="744"/>
      <c r="D9" s="745">
        <f t="shared" si="0"/>
        <v>0</v>
      </c>
      <c r="E9" s="746"/>
      <c r="F9" s="744"/>
      <c r="G9" s="747"/>
      <c r="H9" s="748"/>
      <c r="I9" s="749" t="s">
        <v>951</v>
      </c>
      <c r="J9" s="749"/>
      <c r="K9" s="750" t="s">
        <v>952</v>
      </c>
      <c r="L9" s="751" t="s">
        <v>546</v>
      </c>
      <c r="M9" s="510">
        <v>17</v>
      </c>
      <c r="N9" s="510"/>
      <c r="O9" s="510"/>
      <c r="P9" s="750"/>
      <c r="Q9" s="751"/>
      <c r="R9" s="510"/>
      <c r="S9" s="510"/>
      <c r="T9" s="510"/>
      <c r="U9" s="752"/>
      <c r="V9" s="753"/>
      <c r="W9" s="510"/>
      <c r="X9" s="510"/>
      <c r="Y9" s="510"/>
      <c r="Z9" s="752"/>
      <c r="AA9" s="753"/>
      <c r="AB9" s="754"/>
      <c r="AC9" s="511"/>
      <c r="AD9" s="511"/>
      <c r="AE9" s="755" t="s">
        <v>180</v>
      </c>
      <c r="AF9" s="756">
        <v>0.19</v>
      </c>
      <c r="AG9" s="757" t="s">
        <v>221</v>
      </c>
      <c r="AH9" s="758">
        <v>0.18</v>
      </c>
      <c r="AI9" s="759">
        <f>SUM(AF9:AH9)</f>
        <v>0.37</v>
      </c>
      <c r="AJ9" s="760"/>
      <c r="AK9" s="761"/>
      <c r="AL9" s="762"/>
      <c r="AM9" s="760"/>
      <c r="AN9" s="761"/>
      <c r="AO9" s="762"/>
      <c r="AP9" s="763">
        <f>(M9+R9+W9+AB9)-B9</f>
        <v>0</v>
      </c>
      <c r="AQ9" s="764">
        <f>(N9+S9+X9+AC9)-(C9+D9)</f>
        <v>0</v>
      </c>
      <c r="AR9" s="765">
        <f>(O9+T9+Y9+AD9)-H9</f>
        <v>0</v>
      </c>
    </row>
    <row r="10" spans="1:48" s="772" customFormat="1" ht="31.5" customHeight="1">
      <c r="A10" s="5185"/>
      <c r="B10" s="713"/>
      <c r="C10" s="713"/>
      <c r="D10" s="766">
        <v>1</v>
      </c>
      <c r="E10" s="731">
        <v>1</v>
      </c>
      <c r="F10" s="713"/>
      <c r="G10" s="767"/>
      <c r="H10" s="713"/>
      <c r="I10" s="768" t="s">
        <v>953</v>
      </c>
      <c r="J10" s="768"/>
      <c r="K10" s="734" t="s">
        <v>954</v>
      </c>
      <c r="L10" s="735" t="s">
        <v>395</v>
      </c>
      <c r="M10" s="511"/>
      <c r="N10" s="511">
        <v>1</v>
      </c>
      <c r="O10" s="511"/>
      <c r="P10" s="734"/>
      <c r="Q10" s="735"/>
      <c r="R10" s="511"/>
      <c r="S10" s="511"/>
      <c r="T10" s="511"/>
      <c r="U10" s="736"/>
      <c r="V10" s="737"/>
      <c r="W10" s="511"/>
      <c r="X10" s="511"/>
      <c r="Y10" s="511"/>
      <c r="Z10" s="736"/>
      <c r="AA10" s="737"/>
      <c r="AB10" s="512"/>
      <c r="AC10" s="511"/>
      <c r="AD10" s="511"/>
      <c r="AE10" s="769" t="s">
        <v>396</v>
      </c>
      <c r="AF10" s="484"/>
      <c r="AG10" s="484"/>
      <c r="AH10" s="484"/>
      <c r="AI10" s="484"/>
      <c r="AJ10" s="770"/>
      <c r="AK10" s="770"/>
      <c r="AL10" s="770"/>
      <c r="AM10" s="760"/>
      <c r="AN10" s="770"/>
      <c r="AO10" s="762"/>
      <c r="AP10" s="81"/>
      <c r="AQ10" s="771"/>
      <c r="AR10" s="81"/>
      <c r="AS10"/>
      <c r="AT10"/>
      <c r="AU10"/>
      <c r="AV10"/>
    </row>
    <row r="11" spans="1:48">
      <c r="A11" s="773" t="s">
        <v>399</v>
      </c>
      <c r="B11" s="774">
        <f>SUM(B7:B9)</f>
        <v>41</v>
      </c>
      <c r="C11" s="774">
        <f t="shared" ref="C11:H11" si="2">SUM(C7:C9)</f>
        <v>21</v>
      </c>
      <c r="D11" s="775">
        <f>SUM(D7:D10)</f>
        <v>1</v>
      </c>
      <c r="E11" s="776">
        <f>SUM(E7:E10)</f>
        <v>1</v>
      </c>
      <c r="F11" s="774">
        <f t="shared" si="2"/>
        <v>0</v>
      </c>
      <c r="G11" s="777">
        <f t="shared" ref="G11" si="3">SUM(G7:G9)</f>
        <v>0</v>
      </c>
      <c r="H11" s="778">
        <f t="shared" si="2"/>
        <v>0</v>
      </c>
      <c r="I11" s="779"/>
      <c r="J11" s="780"/>
      <c r="K11" s="781"/>
      <c r="L11" s="782"/>
      <c r="M11" s="783"/>
      <c r="N11" s="783"/>
      <c r="O11" s="783"/>
      <c r="P11" s="784"/>
      <c r="Q11" s="785"/>
      <c r="R11" s="786"/>
      <c r="S11" s="786"/>
      <c r="T11" s="786"/>
      <c r="U11" s="787"/>
      <c r="V11" s="788"/>
      <c r="W11" s="789"/>
      <c r="X11" s="789"/>
      <c r="Y11" s="789"/>
      <c r="Z11" s="790"/>
      <c r="AA11" s="791"/>
      <c r="AB11" s="789"/>
      <c r="AC11" s="792"/>
      <c r="AD11" s="792"/>
      <c r="AE11" s="793"/>
      <c r="AF11" s="794"/>
      <c r="AG11" s="795"/>
      <c r="AH11" s="796"/>
      <c r="AI11" s="797">
        <f>SUM(AI7:AI9)</f>
        <v>1</v>
      </c>
      <c r="AJ11" s="798"/>
      <c r="AK11" s="799"/>
      <c r="AL11" s="800"/>
      <c r="AM11" s="798"/>
      <c r="AN11" s="799"/>
      <c r="AO11" s="801"/>
      <c r="AP11" s="802"/>
      <c r="AQ11" s="803"/>
      <c r="AR11" s="803"/>
    </row>
    <row r="12" spans="1:48" ht="31.15" customHeight="1">
      <c r="A12" s="5202" t="s">
        <v>955</v>
      </c>
      <c r="B12" s="711">
        <v>15</v>
      </c>
      <c r="C12" s="711">
        <v>6</v>
      </c>
      <c r="D12" s="460">
        <f>SUM(E12:G12)</f>
        <v>0</v>
      </c>
      <c r="E12" s="712"/>
      <c r="F12" s="713"/>
      <c r="G12" s="714"/>
      <c r="H12" s="715"/>
      <c r="I12" s="716" t="s">
        <v>956</v>
      </c>
      <c r="J12" s="716"/>
      <c r="K12" s="804" t="s">
        <v>946</v>
      </c>
      <c r="L12" s="805" t="s">
        <v>947</v>
      </c>
      <c r="M12" s="719">
        <v>15</v>
      </c>
      <c r="N12" s="719">
        <v>6</v>
      </c>
      <c r="O12" s="719"/>
      <c r="P12" s="717"/>
      <c r="Q12" s="718"/>
      <c r="R12" s="719"/>
      <c r="S12" s="719"/>
      <c r="T12" s="719"/>
      <c r="U12" s="720"/>
      <c r="V12" s="721"/>
      <c r="W12" s="719"/>
      <c r="X12" s="719"/>
      <c r="Y12" s="719"/>
      <c r="Z12" s="720"/>
      <c r="AA12" s="721"/>
      <c r="AB12" s="722"/>
      <c r="AC12" s="511"/>
      <c r="AD12" s="511"/>
      <c r="AE12" s="769" t="s">
        <v>180</v>
      </c>
      <c r="AF12" s="724">
        <v>0.17</v>
      </c>
      <c r="AG12" s="725" t="s">
        <v>221</v>
      </c>
      <c r="AH12" s="726">
        <v>0.16</v>
      </c>
      <c r="AI12" s="727">
        <f t="shared" si="1"/>
        <v>0.33</v>
      </c>
      <c r="AJ12" s="728"/>
      <c r="AK12" s="806"/>
      <c r="AL12" s="807"/>
      <c r="AM12" s="728"/>
      <c r="AN12" s="806"/>
      <c r="AO12" s="807"/>
      <c r="AP12" s="79">
        <f>(M12+R12+W12+AB12)-B12</f>
        <v>0</v>
      </c>
      <c r="AQ12" s="80">
        <f>(N12+S12+X12+AC12)-(C12+D12)</f>
        <v>0</v>
      </c>
      <c r="AR12" s="81">
        <f>(O12+T12+Y12+AD12)-H12</f>
        <v>0</v>
      </c>
    </row>
    <row r="13" spans="1:48" ht="35.25" customHeight="1">
      <c r="A13" s="5203"/>
      <c r="B13" s="731">
        <v>15</v>
      </c>
      <c r="C13" s="713"/>
      <c r="D13" s="460">
        <f t="shared" ref="D13:D14" si="4">SUM(E13:G13)</f>
        <v>0</v>
      </c>
      <c r="E13" s="712"/>
      <c r="F13" s="713"/>
      <c r="G13" s="714"/>
      <c r="H13" s="732"/>
      <c r="I13" s="733" t="s">
        <v>957</v>
      </c>
      <c r="J13" s="733"/>
      <c r="K13" s="734" t="s">
        <v>958</v>
      </c>
      <c r="L13" s="735" t="s">
        <v>959</v>
      </c>
      <c r="M13" s="511">
        <v>15</v>
      </c>
      <c r="N13" s="511"/>
      <c r="O13" s="511"/>
      <c r="P13" s="734"/>
      <c r="Q13" s="735"/>
      <c r="R13" s="511"/>
      <c r="S13" s="511"/>
      <c r="T13" s="511"/>
      <c r="U13" s="736"/>
      <c r="V13" s="737"/>
      <c r="W13" s="511"/>
      <c r="X13" s="511"/>
      <c r="Y13" s="511"/>
      <c r="Z13" s="736"/>
      <c r="AA13" s="737"/>
      <c r="AB13" s="512"/>
      <c r="AC13" s="511"/>
      <c r="AD13" s="511"/>
      <c r="AE13" s="769" t="s">
        <v>180</v>
      </c>
      <c r="AF13" s="809">
        <v>0.33</v>
      </c>
      <c r="AG13" s="484"/>
      <c r="AH13" s="484"/>
      <c r="AI13" s="727">
        <f t="shared" si="1"/>
        <v>0.33</v>
      </c>
      <c r="AJ13" s="740"/>
      <c r="AK13" s="770"/>
      <c r="AL13" s="810"/>
      <c r="AM13" s="740"/>
      <c r="AN13" s="770"/>
      <c r="AO13" s="810"/>
      <c r="AP13" s="79">
        <f>(M13+R13+W13+AB13)-B13</f>
        <v>0</v>
      </c>
      <c r="AQ13" s="80">
        <f>(N13+S13+X13+AC13)-(C13+D13)</f>
        <v>0</v>
      </c>
      <c r="AR13" s="81">
        <f>(O13+T13+Y13+AD13)-H13</f>
        <v>0</v>
      </c>
    </row>
    <row r="14" spans="1:48" ht="32.25" customHeight="1">
      <c r="A14" s="5148"/>
      <c r="B14" s="812">
        <v>9</v>
      </c>
      <c r="C14" s="743">
        <v>11</v>
      </c>
      <c r="D14" s="460">
        <f t="shared" si="4"/>
        <v>0</v>
      </c>
      <c r="E14" s="712"/>
      <c r="F14" s="713"/>
      <c r="G14" s="714"/>
      <c r="H14" s="748"/>
      <c r="I14" s="813" t="s">
        <v>681</v>
      </c>
      <c r="J14" s="814"/>
      <c r="K14" s="815" t="s">
        <v>960</v>
      </c>
      <c r="L14" s="751" t="s">
        <v>675</v>
      </c>
      <c r="M14" s="510">
        <v>9</v>
      </c>
      <c r="N14" s="510">
        <v>8</v>
      </c>
      <c r="O14" s="510"/>
      <c r="P14" s="750"/>
      <c r="Q14" s="751"/>
      <c r="R14" s="510"/>
      <c r="S14" s="510"/>
      <c r="T14" s="510"/>
      <c r="U14" s="752"/>
      <c r="V14" s="753"/>
      <c r="W14" s="510"/>
      <c r="X14" s="510"/>
      <c r="Y14" s="510"/>
      <c r="Z14" s="752"/>
      <c r="AA14" s="753"/>
      <c r="AB14" s="754"/>
      <c r="AC14" s="511"/>
      <c r="AD14" s="511"/>
      <c r="AE14" s="755" t="s">
        <v>357</v>
      </c>
      <c r="AF14" s="816">
        <v>0.34</v>
      </c>
      <c r="AG14" s="484"/>
      <c r="AH14" s="484"/>
      <c r="AI14" s="727">
        <f t="shared" si="1"/>
        <v>0.34</v>
      </c>
      <c r="AJ14" s="760"/>
      <c r="AK14" s="817"/>
      <c r="AL14" s="818"/>
      <c r="AM14" s="760"/>
      <c r="AN14" s="817"/>
      <c r="AO14" s="818"/>
      <c r="AP14" s="79">
        <f>(M14+R14+W14+AB14)-B14</f>
        <v>0</v>
      </c>
      <c r="AQ14" s="80">
        <f>(N14+S14+X14+AC14)-(C14+D14)</f>
        <v>-3</v>
      </c>
      <c r="AR14" s="81">
        <f>(O14+T14+Y14+AD14)-H14</f>
        <v>0</v>
      </c>
    </row>
    <row r="15" spans="1:48">
      <c r="A15" s="819" t="s">
        <v>469</v>
      </c>
      <c r="B15" s="820">
        <f>SUM(B12:B14)</f>
        <v>39</v>
      </c>
      <c r="C15" s="820">
        <f t="shared" ref="C15:H15" si="5">SUM(C12:C14)</f>
        <v>17</v>
      </c>
      <c r="D15" s="821">
        <f t="shared" si="5"/>
        <v>0</v>
      </c>
      <c r="E15" s="822">
        <f t="shared" si="5"/>
        <v>0</v>
      </c>
      <c r="F15" s="820">
        <f t="shared" si="5"/>
        <v>0</v>
      </c>
      <c r="G15" s="823">
        <f t="shared" ref="G15" si="6">SUM(G12:G14)</f>
        <v>0</v>
      </c>
      <c r="H15" s="824">
        <f t="shared" si="5"/>
        <v>0</v>
      </c>
      <c r="I15" s="94"/>
      <c r="J15" s="95"/>
      <c r="K15" s="825"/>
      <c r="L15" s="826"/>
      <c r="M15" s="827"/>
      <c r="N15" s="827"/>
      <c r="O15" s="827"/>
      <c r="P15" s="828"/>
      <c r="Q15" s="829"/>
      <c r="R15" s="494"/>
      <c r="S15" s="494"/>
      <c r="T15" s="494"/>
      <c r="U15" s="830"/>
      <c r="V15" s="831"/>
      <c r="W15" s="493"/>
      <c r="X15" s="493"/>
      <c r="Y15" s="493"/>
      <c r="Z15" s="832"/>
      <c r="AA15" s="833"/>
      <c r="AB15" s="493"/>
      <c r="AC15" s="792"/>
      <c r="AD15" s="792"/>
      <c r="AE15" s="834"/>
      <c r="AF15" s="835"/>
      <c r="AG15" s="836"/>
      <c r="AH15" s="837"/>
      <c r="AI15" s="838">
        <f>SUM(AI12:AI14)</f>
        <v>1</v>
      </c>
      <c r="AJ15" s="839"/>
      <c r="AK15" s="840"/>
      <c r="AL15" s="841"/>
      <c r="AM15" s="839"/>
      <c r="AN15" s="842"/>
      <c r="AO15" s="843"/>
      <c r="AP15" s="844"/>
      <c r="AQ15" s="845"/>
      <c r="AR15" s="845"/>
    </row>
    <row r="16" spans="1:48" ht="24" customHeight="1">
      <c r="A16" s="5114" t="s">
        <v>961</v>
      </c>
      <c r="B16" s="731">
        <v>13</v>
      </c>
      <c r="C16" s="713"/>
      <c r="D16" s="460">
        <f>SUM(E16:G16)</f>
        <v>15</v>
      </c>
      <c r="E16" s="712"/>
      <c r="F16" s="847">
        <v>15</v>
      </c>
      <c r="G16" s="848"/>
      <c r="H16" s="732"/>
      <c r="I16" s="733" t="s">
        <v>962</v>
      </c>
      <c r="J16" s="733"/>
      <c r="K16" s="734" t="s">
        <v>219</v>
      </c>
      <c r="L16" s="735" t="s">
        <v>220</v>
      </c>
      <c r="M16" s="849">
        <v>13</v>
      </c>
      <c r="N16" s="849"/>
      <c r="O16" s="849">
        <v>15</v>
      </c>
      <c r="P16" s="734"/>
      <c r="Q16" s="718"/>
      <c r="R16" s="850"/>
      <c r="S16" s="850"/>
      <c r="T16" s="850"/>
      <c r="U16" s="736"/>
      <c r="V16" s="737"/>
      <c r="W16" s="849"/>
      <c r="X16" s="849"/>
      <c r="Y16" s="849"/>
      <c r="Z16" s="736"/>
      <c r="AA16" s="737"/>
      <c r="AB16" s="851"/>
      <c r="AC16" s="849"/>
      <c r="AD16" s="849"/>
      <c r="AE16" s="738" t="s">
        <v>357</v>
      </c>
      <c r="AF16" s="809">
        <v>0.33</v>
      </c>
      <c r="AG16" s="484"/>
      <c r="AH16" s="484"/>
      <c r="AI16" s="727">
        <f t="shared" ref="AI16:AI18" si="7">SUM(AF16:AH16)</f>
        <v>0.33</v>
      </c>
      <c r="AJ16" s="740"/>
      <c r="AK16" s="770"/>
      <c r="AL16" s="810"/>
      <c r="AM16" s="740"/>
      <c r="AN16" s="770"/>
      <c r="AO16" s="810"/>
      <c r="AP16" s="79">
        <f>(M16+R16+W16+AB16)-B16</f>
        <v>0</v>
      </c>
      <c r="AQ16" s="80">
        <f>(N16+S16+X16+AC16)-(C16+D16)</f>
        <v>-15</v>
      </c>
      <c r="AR16" s="81">
        <f>(O16+T16+Y16+AD16)-H16</f>
        <v>15</v>
      </c>
    </row>
    <row r="17" spans="1:44" ht="33" customHeight="1">
      <c r="A17" s="5114"/>
      <c r="B17" s="731">
        <v>6</v>
      </c>
      <c r="C17" s="731">
        <v>8</v>
      </c>
      <c r="D17" s="460">
        <f t="shared" ref="D17:D18" si="8">SUM(E17:G17)</f>
        <v>0</v>
      </c>
      <c r="E17" s="712"/>
      <c r="F17" s="713"/>
      <c r="G17" s="714"/>
      <c r="H17" s="732"/>
      <c r="I17" s="733" t="s">
        <v>963</v>
      </c>
      <c r="J17" s="733"/>
      <c r="K17" s="734" t="s">
        <v>964</v>
      </c>
      <c r="L17" s="735" t="s">
        <v>543</v>
      </c>
      <c r="M17" s="511">
        <v>6</v>
      </c>
      <c r="N17" s="511">
        <v>8</v>
      </c>
      <c r="O17" s="511"/>
      <c r="P17" s="852"/>
      <c r="Q17" s="853"/>
      <c r="R17" s="854"/>
      <c r="S17" s="854"/>
      <c r="T17" s="854"/>
      <c r="U17" s="855"/>
      <c r="V17" s="856"/>
      <c r="W17" s="519"/>
      <c r="X17" s="519"/>
      <c r="Y17" s="519"/>
      <c r="Z17" s="855"/>
      <c r="AA17" s="856"/>
      <c r="AB17" s="520"/>
      <c r="AC17" s="519"/>
      <c r="AD17" s="519"/>
      <c r="AE17" s="738" t="s">
        <v>180</v>
      </c>
      <c r="AF17" s="809">
        <v>0.33</v>
      </c>
      <c r="AG17" s="484"/>
      <c r="AH17" s="484"/>
      <c r="AI17" s="727">
        <f t="shared" si="7"/>
        <v>0.33</v>
      </c>
      <c r="AJ17" s="740"/>
      <c r="AK17" s="770"/>
      <c r="AL17" s="810"/>
      <c r="AM17" s="740"/>
      <c r="AN17" s="770"/>
      <c r="AO17" s="810"/>
      <c r="AP17" s="79">
        <f>(M17+R17+W17+AB17)-B17</f>
        <v>0</v>
      </c>
      <c r="AQ17" s="80">
        <f>(N17+S17+X17+AC17)-(C17+D17)</f>
        <v>0</v>
      </c>
      <c r="AR17" s="81">
        <f>(O17+T17+Y17+AD17)-H17</f>
        <v>0</v>
      </c>
    </row>
    <row r="18" spans="1:44" ht="23.25" customHeight="1">
      <c r="A18" s="5114"/>
      <c r="B18" s="731">
        <v>10</v>
      </c>
      <c r="C18" s="731">
        <v>5</v>
      </c>
      <c r="D18" s="460">
        <f t="shared" si="8"/>
        <v>0</v>
      </c>
      <c r="E18" s="712"/>
      <c r="F18" s="713"/>
      <c r="G18" s="714"/>
      <c r="H18" s="732"/>
      <c r="I18" s="733" t="s">
        <v>965</v>
      </c>
      <c r="J18" s="733"/>
      <c r="K18" s="734" t="s">
        <v>966</v>
      </c>
      <c r="L18" s="735" t="s">
        <v>855</v>
      </c>
      <c r="M18" s="857">
        <v>10</v>
      </c>
      <c r="N18" s="857">
        <v>5</v>
      </c>
      <c r="O18" s="857"/>
      <c r="P18" s="858"/>
      <c r="Q18" s="859"/>
      <c r="R18" s="577"/>
      <c r="S18" s="577"/>
      <c r="T18" s="577"/>
      <c r="U18" s="860"/>
      <c r="V18" s="861"/>
      <c r="W18" s="857"/>
      <c r="X18" s="857"/>
      <c r="Y18" s="857"/>
      <c r="Z18" s="860"/>
      <c r="AA18" s="861"/>
      <c r="AB18" s="862"/>
      <c r="AC18" s="857"/>
      <c r="AD18" s="857"/>
      <c r="AE18" s="769" t="s">
        <v>180</v>
      </c>
      <c r="AF18" s="809">
        <v>0.34</v>
      </c>
      <c r="AG18" s="484"/>
      <c r="AH18" s="484"/>
      <c r="AI18" s="727">
        <f t="shared" si="7"/>
        <v>0.34</v>
      </c>
      <c r="AJ18" s="740"/>
      <c r="AK18" s="770"/>
      <c r="AL18" s="810"/>
      <c r="AM18" s="740"/>
      <c r="AN18" s="770"/>
      <c r="AO18" s="810"/>
      <c r="AP18" s="79">
        <f>(M18+R18+W18+AB18)-B18</f>
        <v>0</v>
      </c>
      <c r="AQ18" s="80">
        <f>(N18+S18+X18+AC18)-(C18+D18)</f>
        <v>0</v>
      </c>
      <c r="AR18" s="81">
        <f>(O18+T18+Y18+AD18)-H18</f>
        <v>0</v>
      </c>
    </row>
    <row r="19" spans="1:44">
      <c r="A19" s="819" t="s">
        <v>184</v>
      </c>
      <c r="B19" s="820">
        <f>SUM(B16:B18)</f>
        <v>29</v>
      </c>
      <c r="C19" s="820">
        <f t="shared" ref="C19:H19" si="9">SUM(C16:C18)</f>
        <v>13</v>
      </c>
      <c r="D19" s="821">
        <f t="shared" si="9"/>
        <v>15</v>
      </c>
      <c r="E19" s="822">
        <f t="shared" si="9"/>
        <v>0</v>
      </c>
      <c r="F19" s="820">
        <f t="shared" si="9"/>
        <v>15</v>
      </c>
      <c r="G19" s="823">
        <f t="shared" ref="G19" si="10">SUM(G16:G18)</f>
        <v>0</v>
      </c>
      <c r="H19" s="824">
        <f t="shared" si="9"/>
        <v>0</v>
      </c>
      <c r="I19" s="94"/>
      <c r="J19" s="95"/>
      <c r="K19" s="825"/>
      <c r="L19" s="826"/>
      <c r="M19" s="827"/>
      <c r="N19" s="827"/>
      <c r="O19" s="827"/>
      <c r="P19" s="863"/>
      <c r="Q19" s="864"/>
      <c r="R19" s="494"/>
      <c r="S19" s="494"/>
      <c r="T19" s="494"/>
      <c r="U19" s="830"/>
      <c r="V19" s="831"/>
      <c r="W19" s="493"/>
      <c r="X19" s="493"/>
      <c r="Y19" s="493"/>
      <c r="Z19" s="832"/>
      <c r="AA19" s="833"/>
      <c r="AB19" s="493"/>
      <c r="AC19" s="792"/>
      <c r="AD19" s="792"/>
      <c r="AE19" s="834"/>
      <c r="AF19" s="835"/>
      <c r="AG19" s="836"/>
      <c r="AH19" s="837"/>
      <c r="AI19" s="838">
        <f>SUM(AI16:AI18)</f>
        <v>1</v>
      </c>
      <c r="AJ19" s="865"/>
      <c r="AK19" s="866"/>
      <c r="AL19" s="867"/>
      <c r="AM19" s="865"/>
      <c r="AN19" s="866"/>
      <c r="AO19" s="867"/>
      <c r="AP19" s="844"/>
      <c r="AQ19" s="845"/>
      <c r="AR19" s="845"/>
    </row>
    <row r="20" spans="1:44" ht="40.5" customHeight="1">
      <c r="A20" s="846" t="s">
        <v>967</v>
      </c>
      <c r="B20" s="713"/>
      <c r="C20" s="713"/>
      <c r="D20" s="460">
        <f>SUM(E20:G20)</f>
        <v>20</v>
      </c>
      <c r="E20" s="868">
        <v>20</v>
      </c>
      <c r="F20" s="713"/>
      <c r="G20" s="848"/>
      <c r="H20" s="732"/>
      <c r="I20" s="733" t="s">
        <v>968</v>
      </c>
      <c r="J20" s="733"/>
      <c r="K20" s="734" t="s">
        <v>969</v>
      </c>
      <c r="L20" s="735" t="s">
        <v>315</v>
      </c>
      <c r="M20" s="849"/>
      <c r="N20" s="849">
        <v>20</v>
      </c>
      <c r="O20" s="849"/>
      <c r="P20" s="734"/>
      <c r="Q20" s="735"/>
      <c r="R20" s="849"/>
      <c r="S20" s="849"/>
      <c r="T20" s="849"/>
      <c r="U20" s="736"/>
      <c r="V20" s="737"/>
      <c r="W20" s="849"/>
      <c r="X20" s="849"/>
      <c r="Y20" s="849"/>
      <c r="Z20" s="736"/>
      <c r="AA20" s="737"/>
      <c r="AB20" s="851"/>
      <c r="AC20" s="849"/>
      <c r="AD20" s="849"/>
      <c r="AE20" s="738" t="s">
        <v>180</v>
      </c>
      <c r="AF20" s="724">
        <v>0.5</v>
      </c>
      <c r="AG20" s="739" t="s">
        <v>229</v>
      </c>
      <c r="AH20" s="726">
        <v>0.5</v>
      </c>
      <c r="AI20" s="727">
        <f t="shared" ref="AI20" si="11">SUM(AF20:AH20)</f>
        <v>1</v>
      </c>
      <c r="AJ20" s="869"/>
      <c r="AK20" s="870"/>
      <c r="AL20" s="871"/>
      <c r="AM20" s="869"/>
      <c r="AN20" s="870"/>
      <c r="AO20" s="871"/>
      <c r="AP20" s="79">
        <f>(M20+R20+W20+AB20)-B20</f>
        <v>0</v>
      </c>
      <c r="AQ20" s="80">
        <f>(N20+S20+X20+AC20)-(C20+D20)</f>
        <v>0</v>
      </c>
      <c r="AR20" s="81">
        <f>(O20+T20+Y20+AD20)-H20</f>
        <v>0</v>
      </c>
    </row>
    <row r="21" spans="1:44">
      <c r="A21" s="819" t="s">
        <v>420</v>
      </c>
      <c r="B21" s="820">
        <f>SUM(B20:B20)</f>
        <v>0</v>
      </c>
      <c r="C21" s="820">
        <f t="shared" ref="C21:H21" si="12">SUM(C20:C20)</f>
        <v>0</v>
      </c>
      <c r="D21" s="821">
        <f t="shared" si="12"/>
        <v>20</v>
      </c>
      <c r="E21" s="822">
        <f t="shared" si="12"/>
        <v>20</v>
      </c>
      <c r="F21" s="820">
        <f t="shared" si="12"/>
        <v>0</v>
      </c>
      <c r="G21" s="823">
        <f t="shared" ref="G21" si="13">SUM(G20:G20)</f>
        <v>0</v>
      </c>
      <c r="H21" s="824">
        <f t="shared" si="12"/>
        <v>0</v>
      </c>
      <c r="I21" s="94"/>
      <c r="J21" s="95"/>
      <c r="K21" s="825"/>
      <c r="L21" s="826"/>
      <c r="M21" s="827"/>
      <c r="N21" s="827"/>
      <c r="O21" s="827"/>
      <c r="P21" s="863"/>
      <c r="Q21" s="864"/>
      <c r="R21" s="494"/>
      <c r="S21" s="494"/>
      <c r="T21" s="494"/>
      <c r="U21" s="830"/>
      <c r="V21" s="831"/>
      <c r="W21" s="493"/>
      <c r="X21" s="493"/>
      <c r="Y21" s="493"/>
      <c r="Z21" s="832"/>
      <c r="AA21" s="833"/>
      <c r="AB21" s="493"/>
      <c r="AC21" s="792"/>
      <c r="AD21" s="792"/>
      <c r="AE21" s="834"/>
      <c r="AF21" s="835"/>
      <c r="AG21" s="836"/>
      <c r="AH21" s="837"/>
      <c r="AI21" s="838">
        <f>SUM(AI20)</f>
        <v>1</v>
      </c>
      <c r="AJ21" s="865"/>
      <c r="AK21" s="866"/>
      <c r="AL21" s="867"/>
      <c r="AM21" s="865"/>
      <c r="AN21" s="866"/>
      <c r="AO21" s="867"/>
      <c r="AP21" s="844"/>
      <c r="AQ21" s="845"/>
      <c r="AR21" s="845"/>
    </row>
    <row r="22" spans="1:44" ht="17.25" customHeight="1">
      <c r="A22" s="872" t="s">
        <v>414</v>
      </c>
      <c r="B22" s="560"/>
      <c r="C22" s="873"/>
      <c r="D22" s="873"/>
      <c r="E22" s="874"/>
      <c r="F22" s="875"/>
      <c r="G22" s="876"/>
      <c r="H22" s="873"/>
      <c r="I22" s="877"/>
      <c r="J22" s="877"/>
      <c r="K22" s="700"/>
      <c r="L22" s="701"/>
      <c r="M22" s="702"/>
      <c r="N22" s="702"/>
      <c r="O22" s="702"/>
      <c r="P22" s="700"/>
      <c r="Q22" s="701"/>
      <c r="R22" s="702"/>
      <c r="S22" s="702"/>
      <c r="T22" s="702"/>
      <c r="U22" s="703"/>
      <c r="V22" s="704"/>
      <c r="W22" s="702"/>
      <c r="X22" s="702"/>
      <c r="Y22" s="702"/>
      <c r="Z22" s="703"/>
      <c r="AA22" s="704"/>
      <c r="AB22" s="702"/>
      <c r="AC22" s="878"/>
      <c r="AD22" s="878"/>
      <c r="AE22" s="879"/>
      <c r="AF22" s="880"/>
      <c r="AG22" s="879"/>
      <c r="AH22" s="881"/>
      <c r="AI22" s="882"/>
      <c r="AJ22" s="883"/>
      <c r="AK22" s="880"/>
      <c r="AL22" s="881"/>
      <c r="AM22" s="883"/>
      <c r="AN22" s="880"/>
      <c r="AO22" s="881"/>
      <c r="AP22" s="883"/>
      <c r="AQ22" s="880"/>
      <c r="AR22" s="881"/>
    </row>
    <row r="23" spans="1:44" ht="25.9" customHeight="1">
      <c r="A23" s="5117" t="s">
        <v>970</v>
      </c>
      <c r="B23" s="731">
        <v>12</v>
      </c>
      <c r="C23" s="884"/>
      <c r="D23" s="460">
        <f>SUM(E23:G23)</f>
        <v>0</v>
      </c>
      <c r="E23" s="712"/>
      <c r="F23" s="713"/>
      <c r="G23" s="714"/>
      <c r="H23" s="885"/>
      <c r="I23" s="886" t="s">
        <v>971</v>
      </c>
      <c r="J23" s="886"/>
      <c r="K23" s="717" t="s">
        <v>972</v>
      </c>
      <c r="L23" s="718" t="s">
        <v>206</v>
      </c>
      <c r="M23" s="850"/>
      <c r="N23" s="850"/>
      <c r="O23" s="850"/>
      <c r="P23" s="887"/>
      <c r="Q23" s="888"/>
      <c r="R23" s="519"/>
      <c r="S23" s="519"/>
      <c r="T23" s="850"/>
      <c r="U23" s="889"/>
      <c r="V23" s="890"/>
      <c r="W23" s="850"/>
      <c r="X23" s="850"/>
      <c r="Y23" s="850"/>
      <c r="Z23" s="889"/>
      <c r="AA23" s="890"/>
      <c r="AB23" s="891"/>
      <c r="AC23" s="519"/>
      <c r="AD23" s="519"/>
      <c r="AE23" s="892" t="s">
        <v>180</v>
      </c>
      <c r="AF23" s="893">
        <v>0.25</v>
      </c>
      <c r="AG23" s="484"/>
      <c r="AH23" s="484"/>
      <c r="AI23" s="727">
        <f t="shared" ref="AI23:AI25" si="14">SUM(AF23:AH23)</f>
        <v>0.25</v>
      </c>
      <c r="AJ23" s="728"/>
      <c r="AK23" s="806"/>
      <c r="AL23" s="807"/>
      <c r="AM23" s="728"/>
      <c r="AN23" s="806"/>
      <c r="AO23" s="807"/>
      <c r="AP23" s="79">
        <f>(M23+R23+W23+AB23)-B23</f>
        <v>-12</v>
      </c>
      <c r="AQ23" s="80">
        <f>(N23+S23+X23+AC23)-(C23+D23)</f>
        <v>0</v>
      </c>
      <c r="AR23" s="81">
        <f>(O23+T23+Y23+AD23)-H23</f>
        <v>0</v>
      </c>
    </row>
    <row r="24" spans="1:44" ht="33" customHeight="1">
      <c r="A24" s="5114"/>
      <c r="B24" s="731">
        <v>12</v>
      </c>
      <c r="C24" s="731">
        <v>10</v>
      </c>
      <c r="D24" s="460">
        <f t="shared" ref="D24:D25" si="15">SUM(E24:G24)</f>
        <v>0</v>
      </c>
      <c r="E24" s="712"/>
      <c r="F24" s="713"/>
      <c r="G24" s="714"/>
      <c r="H24" s="732"/>
      <c r="I24" s="733" t="s">
        <v>973</v>
      </c>
      <c r="J24" s="733"/>
      <c r="K24" s="734" t="s">
        <v>974</v>
      </c>
      <c r="L24" s="735" t="s">
        <v>975</v>
      </c>
      <c r="M24" s="519">
        <v>6</v>
      </c>
      <c r="N24" s="519">
        <v>5</v>
      </c>
      <c r="O24" s="519"/>
      <c r="P24" s="887" t="s">
        <v>976</v>
      </c>
      <c r="Q24" s="888" t="s">
        <v>977</v>
      </c>
      <c r="R24" s="519">
        <v>6</v>
      </c>
      <c r="S24" s="519">
        <v>5</v>
      </c>
      <c r="T24" s="519"/>
      <c r="U24" s="855"/>
      <c r="V24" s="856"/>
      <c r="W24" s="519"/>
      <c r="X24" s="519"/>
      <c r="Y24" s="519"/>
      <c r="Z24" s="855"/>
      <c r="AA24" s="856"/>
      <c r="AB24" s="520"/>
      <c r="AC24" s="519"/>
      <c r="AD24" s="519"/>
      <c r="AE24" s="769" t="s">
        <v>180</v>
      </c>
      <c r="AF24" s="724">
        <v>0.5</v>
      </c>
      <c r="AG24" s="484"/>
      <c r="AH24" s="484"/>
      <c r="AI24" s="727">
        <f t="shared" si="14"/>
        <v>0.5</v>
      </c>
      <c r="AJ24" s="740"/>
      <c r="AK24" s="770"/>
      <c r="AL24" s="810"/>
      <c r="AM24" s="740"/>
      <c r="AN24" s="770"/>
      <c r="AO24" s="810"/>
      <c r="AP24" s="79">
        <f>(M24+R24+W24+AB24)-B24</f>
        <v>0</v>
      </c>
      <c r="AQ24" s="80">
        <f>(N24+S24+X24+AC24)-(C24+D24)</f>
        <v>0</v>
      </c>
      <c r="AR24" s="81">
        <f>(O24+T24+Y24+AD24)-H24</f>
        <v>0</v>
      </c>
    </row>
    <row r="25" spans="1:44" ht="26.25" customHeight="1">
      <c r="A25" s="5115"/>
      <c r="B25" s="743">
        <v>15</v>
      </c>
      <c r="C25" s="895">
        <v>6</v>
      </c>
      <c r="D25" s="460">
        <f t="shared" si="15"/>
        <v>0</v>
      </c>
      <c r="E25" s="896"/>
      <c r="F25" s="897"/>
      <c r="G25" s="898"/>
      <c r="H25" s="899"/>
      <c r="I25" s="749" t="s">
        <v>978</v>
      </c>
      <c r="J25" s="749"/>
      <c r="K25" s="900" t="s">
        <v>979</v>
      </c>
      <c r="L25" s="901" t="s">
        <v>296</v>
      </c>
      <c r="M25" s="577"/>
      <c r="N25" s="577"/>
      <c r="O25" s="577"/>
      <c r="P25" s="734"/>
      <c r="Q25" s="735"/>
      <c r="R25" s="519"/>
      <c r="S25" s="519"/>
      <c r="T25" s="577"/>
      <c r="U25" s="902"/>
      <c r="V25" s="903"/>
      <c r="W25" s="577"/>
      <c r="X25" s="577"/>
      <c r="Y25" s="577"/>
      <c r="Z25" s="902"/>
      <c r="AA25" s="903"/>
      <c r="AB25" s="548"/>
      <c r="AC25" s="519"/>
      <c r="AD25" s="519"/>
      <c r="AE25" s="755" t="s">
        <v>180</v>
      </c>
      <c r="AF25" s="756">
        <v>0.25</v>
      </c>
      <c r="AG25" s="484"/>
      <c r="AH25" s="484"/>
      <c r="AI25" s="727">
        <f t="shared" si="14"/>
        <v>0.25</v>
      </c>
      <c r="AJ25" s="760"/>
      <c r="AK25" s="817"/>
      <c r="AL25" s="818"/>
      <c r="AM25" s="760"/>
      <c r="AN25" s="817"/>
      <c r="AO25" s="818"/>
      <c r="AP25" s="79">
        <f>(M25+R25+W25+AB25)-B25</f>
        <v>-15</v>
      </c>
      <c r="AQ25" s="80">
        <f>(N25+S25+X25+AC25)-(C25+D25)</f>
        <v>-6</v>
      </c>
      <c r="AR25" s="81">
        <f>(O25+T25+Y25+AD25)-H25</f>
        <v>0</v>
      </c>
    </row>
    <row r="26" spans="1:44">
      <c r="A26" s="819" t="s">
        <v>184</v>
      </c>
      <c r="B26" s="820">
        <f>SUM(B23:B25)</f>
        <v>39</v>
      </c>
      <c r="C26" s="820">
        <f t="shared" ref="C26:H26" si="16">SUM(C23:C25)</f>
        <v>16</v>
      </c>
      <c r="D26" s="821">
        <f t="shared" si="16"/>
        <v>0</v>
      </c>
      <c r="E26" s="822">
        <f t="shared" si="16"/>
        <v>0</v>
      </c>
      <c r="F26" s="820">
        <f t="shared" si="16"/>
        <v>0</v>
      </c>
      <c r="G26" s="823">
        <f t="shared" ref="G26" si="17">SUM(G23:G25)</f>
        <v>0</v>
      </c>
      <c r="H26" s="824">
        <f t="shared" si="16"/>
        <v>0</v>
      </c>
      <c r="I26" s="94" t="s">
        <v>652</v>
      </c>
      <c r="J26" s="95"/>
      <c r="K26" s="825"/>
      <c r="L26" s="826"/>
      <c r="M26" s="792"/>
      <c r="N26" s="792"/>
      <c r="O26" s="792"/>
      <c r="P26" s="102"/>
      <c r="Q26" s="299"/>
      <c r="R26" s="494"/>
      <c r="S26" s="494"/>
      <c r="T26" s="494"/>
      <c r="U26" s="830"/>
      <c r="V26" s="831"/>
      <c r="W26" s="493"/>
      <c r="X26" s="493"/>
      <c r="Y26" s="493"/>
      <c r="Z26" s="832"/>
      <c r="AA26" s="833"/>
      <c r="AB26" s="493"/>
      <c r="AC26" s="792"/>
      <c r="AD26" s="792"/>
      <c r="AE26" s="904"/>
      <c r="AF26" s="905"/>
      <c r="AG26" s="906"/>
      <c r="AH26" s="907"/>
      <c r="AI26" s="838">
        <f>SUM(AI23:AI25)</f>
        <v>1</v>
      </c>
      <c r="AJ26" s="908"/>
      <c r="AK26" s="866"/>
      <c r="AL26" s="867"/>
      <c r="AM26" s="908"/>
      <c r="AN26" s="866"/>
      <c r="AO26" s="843"/>
      <c r="AP26" s="844"/>
      <c r="AQ26" s="845"/>
      <c r="AR26" s="845"/>
    </row>
    <row r="27" spans="1:44" ht="34.5" customHeight="1">
      <c r="A27" s="5114" t="s">
        <v>980</v>
      </c>
      <c r="B27" s="909">
        <v>9</v>
      </c>
      <c r="C27" s="731">
        <v>6</v>
      </c>
      <c r="D27" s="460">
        <f>SUM(E27:G27)</f>
        <v>0</v>
      </c>
      <c r="E27" s="896"/>
      <c r="F27" s="897"/>
      <c r="G27" s="898"/>
      <c r="H27" s="910"/>
      <c r="I27" s="733" t="s">
        <v>981</v>
      </c>
      <c r="J27" s="733"/>
      <c r="K27" s="734" t="s">
        <v>982</v>
      </c>
      <c r="L27" s="735" t="s">
        <v>983</v>
      </c>
      <c r="M27" s="519"/>
      <c r="N27" s="519"/>
      <c r="O27" s="519"/>
      <c r="P27" s="911"/>
      <c r="Q27" s="912"/>
      <c r="R27" s="854"/>
      <c r="S27" s="854"/>
      <c r="T27" s="854"/>
      <c r="U27" s="855"/>
      <c r="V27" s="856"/>
      <c r="W27" s="519"/>
      <c r="X27" s="519"/>
      <c r="Y27" s="519"/>
      <c r="Z27" s="855"/>
      <c r="AA27" s="856"/>
      <c r="AB27" s="520"/>
      <c r="AC27" s="519"/>
      <c r="AD27" s="519"/>
      <c r="AE27" s="738" t="s">
        <v>357</v>
      </c>
      <c r="AF27" s="809">
        <v>0.4</v>
      </c>
      <c r="AG27" s="484"/>
      <c r="AH27" s="484"/>
      <c r="AI27" s="727">
        <f t="shared" ref="AI27:AI29" si="18">SUM(AF27:AH27)</f>
        <v>0.4</v>
      </c>
      <c r="AJ27" s="740"/>
      <c r="AK27" s="770"/>
      <c r="AL27" s="810"/>
      <c r="AM27" s="740"/>
      <c r="AN27" s="770"/>
      <c r="AO27" s="810"/>
      <c r="AP27" s="79">
        <f>(M27+R27+W27+AB27)-B27</f>
        <v>-9</v>
      </c>
      <c r="AQ27" s="80">
        <f>(N27+S27+X27+AC27)-(C27+D27)</f>
        <v>-6</v>
      </c>
      <c r="AR27" s="81">
        <f>(O27+T27+Y27+AD27)-H27</f>
        <v>0</v>
      </c>
    </row>
    <row r="28" spans="1:44" ht="34.5" customHeight="1">
      <c r="A28" s="5114"/>
      <c r="B28" s="909">
        <v>12</v>
      </c>
      <c r="C28" s="731">
        <v>12</v>
      </c>
      <c r="D28" s="460">
        <f t="shared" ref="D28:D29" si="19">SUM(E28:G28)</f>
        <v>0</v>
      </c>
      <c r="E28" s="896"/>
      <c r="F28" s="897"/>
      <c r="G28" s="898"/>
      <c r="H28" s="910"/>
      <c r="I28" s="733" t="s">
        <v>984</v>
      </c>
      <c r="J28" s="733"/>
      <c r="K28" s="911" t="s">
        <v>985</v>
      </c>
      <c r="L28" s="912" t="s">
        <v>986</v>
      </c>
      <c r="M28" s="854">
        <v>6</v>
      </c>
      <c r="N28" s="854">
        <v>6</v>
      </c>
      <c r="O28" s="854"/>
      <c r="P28" s="887" t="s">
        <v>671</v>
      </c>
      <c r="Q28" s="888" t="s">
        <v>672</v>
      </c>
      <c r="R28" s="519">
        <v>6</v>
      </c>
      <c r="S28" s="519">
        <v>6</v>
      </c>
      <c r="T28" s="519"/>
      <c r="U28" s="855"/>
      <c r="V28" s="856"/>
      <c r="W28" s="519"/>
      <c r="X28" s="519"/>
      <c r="Y28" s="519"/>
      <c r="Z28" s="855"/>
      <c r="AA28" s="856"/>
      <c r="AB28" s="520"/>
      <c r="AC28" s="519"/>
      <c r="AD28" s="519"/>
      <c r="AE28" s="738" t="s">
        <v>357</v>
      </c>
      <c r="AF28" s="809">
        <v>0.4</v>
      </c>
      <c r="AG28" s="484"/>
      <c r="AH28" s="484"/>
      <c r="AI28" s="727">
        <f t="shared" si="18"/>
        <v>0.4</v>
      </c>
      <c r="AJ28" s="740"/>
      <c r="AK28" s="770"/>
      <c r="AL28" s="810"/>
      <c r="AM28" s="740"/>
      <c r="AN28" s="770"/>
      <c r="AO28" s="810"/>
      <c r="AP28" s="79">
        <f>(M28+R28+W28+AB28)-B28</f>
        <v>0</v>
      </c>
      <c r="AQ28" s="80">
        <f>(N28+S28+X28+AC28)-(C28+D28)</f>
        <v>0</v>
      </c>
      <c r="AR28" s="81">
        <f>(O28+T28+Y28+AD28)-H28</f>
        <v>0</v>
      </c>
    </row>
    <row r="29" spans="1:44" ht="29.25" customHeight="1">
      <c r="A29" s="5114"/>
      <c r="B29" s="897"/>
      <c r="C29" s="897"/>
      <c r="D29" s="460">
        <f t="shared" si="19"/>
        <v>18</v>
      </c>
      <c r="E29" s="896"/>
      <c r="F29" s="847">
        <v>18</v>
      </c>
      <c r="G29" s="913"/>
      <c r="H29" s="914"/>
      <c r="I29" s="733" t="s">
        <v>987</v>
      </c>
      <c r="J29" s="733"/>
      <c r="K29" s="734" t="s">
        <v>988</v>
      </c>
      <c r="L29" s="735" t="s">
        <v>220</v>
      </c>
      <c r="M29" s="519"/>
      <c r="N29" s="519"/>
      <c r="O29" s="519"/>
      <c r="P29" s="734"/>
      <c r="Q29" s="735"/>
      <c r="R29" s="519"/>
      <c r="S29" s="519"/>
      <c r="T29" s="519"/>
      <c r="U29" s="855"/>
      <c r="V29" s="856"/>
      <c r="W29" s="519"/>
      <c r="X29" s="519"/>
      <c r="Y29" s="519"/>
      <c r="Z29" s="855"/>
      <c r="AA29" s="856"/>
      <c r="AB29" s="520"/>
      <c r="AC29" s="519"/>
      <c r="AD29" s="519"/>
      <c r="AE29" s="738" t="s">
        <v>357</v>
      </c>
      <c r="AF29" s="809">
        <v>0.2</v>
      </c>
      <c r="AG29" s="484"/>
      <c r="AH29" s="484"/>
      <c r="AI29" s="727">
        <f t="shared" si="18"/>
        <v>0.2</v>
      </c>
      <c r="AJ29" s="740"/>
      <c r="AK29" s="770"/>
      <c r="AL29" s="810"/>
      <c r="AM29" s="740"/>
      <c r="AN29" s="770"/>
      <c r="AO29" s="810"/>
      <c r="AP29" s="79">
        <f>(M29+R29+W29+AB29)-B29</f>
        <v>0</v>
      </c>
      <c r="AQ29" s="80">
        <f>(N29+S29+X29+AC29)-(C29+D29)</f>
        <v>-18</v>
      </c>
      <c r="AR29" s="81">
        <f>(O29+T29+Y29+AD29)-H29</f>
        <v>0</v>
      </c>
    </row>
    <row r="30" spans="1:44">
      <c r="A30" s="819" t="s">
        <v>184</v>
      </c>
      <c r="B30" s="89">
        <f>SUM(B27:B29)</f>
        <v>21</v>
      </c>
      <c r="C30" s="89">
        <f t="shared" ref="C30:D30" si="20">SUM(C27:C29)</f>
        <v>18</v>
      </c>
      <c r="D30" s="90">
        <f t="shared" si="20"/>
        <v>18</v>
      </c>
      <c r="E30" s="91">
        <f t="shared" ref="E30:H30" si="21">SUM(E27:E29)</f>
        <v>0</v>
      </c>
      <c r="F30" s="89">
        <f t="shared" si="21"/>
        <v>18</v>
      </c>
      <c r="G30" s="92">
        <f t="shared" ref="G30" si="22">SUM(G27:G29)</f>
        <v>0</v>
      </c>
      <c r="H30" s="93">
        <f t="shared" si="21"/>
        <v>0</v>
      </c>
      <c r="I30" s="94"/>
      <c r="J30" s="95"/>
      <c r="K30" s="825"/>
      <c r="L30" s="826"/>
      <c r="M30" s="792"/>
      <c r="N30" s="792"/>
      <c r="O30" s="792"/>
      <c r="P30" s="102"/>
      <c r="Q30" s="299"/>
      <c r="R30" s="494"/>
      <c r="S30" s="494"/>
      <c r="T30" s="494"/>
      <c r="U30" s="830"/>
      <c r="V30" s="831"/>
      <c r="W30" s="493"/>
      <c r="X30" s="493"/>
      <c r="Y30" s="493"/>
      <c r="Z30" s="832"/>
      <c r="AA30" s="833"/>
      <c r="AB30" s="493"/>
      <c r="AC30" s="792"/>
      <c r="AD30" s="792"/>
      <c r="AE30" s="904"/>
      <c r="AF30" s="905"/>
      <c r="AG30" s="906"/>
      <c r="AH30" s="907"/>
      <c r="AI30" s="838">
        <f>SUM(AI27:AI29)</f>
        <v>1</v>
      </c>
      <c r="AJ30" s="908"/>
      <c r="AK30" s="866"/>
      <c r="AL30" s="867"/>
      <c r="AM30" s="908"/>
      <c r="AN30" s="866"/>
      <c r="AO30" s="843"/>
      <c r="AP30" s="844"/>
      <c r="AQ30" s="845"/>
      <c r="AR30" s="845"/>
    </row>
    <row r="31" spans="1:44" ht="40.5" customHeight="1">
      <c r="A31" s="846" t="s">
        <v>989</v>
      </c>
      <c r="B31" s="897"/>
      <c r="C31" s="915"/>
      <c r="D31" s="460">
        <f>SUM(E31:G31)</f>
        <v>20</v>
      </c>
      <c r="E31" s="868">
        <v>20</v>
      </c>
      <c r="F31" s="915"/>
      <c r="G31" s="913"/>
      <c r="H31" s="914"/>
      <c r="I31" s="733" t="s">
        <v>968</v>
      </c>
      <c r="J31" s="733"/>
      <c r="K31" s="734" t="s">
        <v>417</v>
      </c>
      <c r="L31" s="735" t="s">
        <v>315</v>
      </c>
      <c r="M31" s="519"/>
      <c r="N31" s="519">
        <v>20</v>
      </c>
      <c r="O31" s="519"/>
      <c r="P31" s="734"/>
      <c r="Q31" s="735"/>
      <c r="R31" s="519"/>
      <c r="S31" s="519"/>
      <c r="T31" s="519"/>
      <c r="U31" s="855"/>
      <c r="V31" s="856"/>
      <c r="W31" s="519"/>
      <c r="X31" s="519"/>
      <c r="Y31" s="519"/>
      <c r="Z31" s="855"/>
      <c r="AA31" s="856"/>
      <c r="AB31" s="520"/>
      <c r="AC31" s="519"/>
      <c r="AD31" s="519"/>
      <c r="AE31" s="738" t="s">
        <v>180</v>
      </c>
      <c r="AF31" s="724">
        <v>0.5</v>
      </c>
      <c r="AG31" s="739" t="s">
        <v>229</v>
      </c>
      <c r="AH31" s="726">
        <v>0.5</v>
      </c>
      <c r="AI31" s="727">
        <f t="shared" ref="AI31" si="23">SUM(AF31:AH31)</f>
        <v>1</v>
      </c>
      <c r="AJ31" s="869"/>
      <c r="AK31" s="870"/>
      <c r="AL31" s="871"/>
      <c r="AM31" s="869"/>
      <c r="AN31" s="870"/>
      <c r="AO31" s="871"/>
      <c r="AP31" s="79">
        <f>(M31+R31+W31+AB31)-B31</f>
        <v>0</v>
      </c>
      <c r="AQ31" s="80">
        <f>(N31+S31+X31+AC31)-(C31+D31)</f>
        <v>0</v>
      </c>
      <c r="AR31" s="81">
        <f>(O31+T31+Y31+AD31)-H31</f>
        <v>0</v>
      </c>
    </row>
    <row r="32" spans="1:44">
      <c r="A32" s="819" t="s">
        <v>420</v>
      </c>
      <c r="B32" s="89">
        <f>SUM(B31:B31)</f>
        <v>0</v>
      </c>
      <c r="C32" s="89">
        <f t="shared" ref="C32:D32" si="24">SUM(C31:C31)</f>
        <v>0</v>
      </c>
      <c r="D32" s="90">
        <f t="shared" si="24"/>
        <v>20</v>
      </c>
      <c r="E32" s="91">
        <f t="shared" ref="E32:H32" si="25">SUM(E31:E31)</f>
        <v>20</v>
      </c>
      <c r="F32" s="89">
        <f t="shared" si="25"/>
        <v>0</v>
      </c>
      <c r="G32" s="92">
        <f t="shared" ref="G32" si="26">SUM(G31:G31)</f>
        <v>0</v>
      </c>
      <c r="H32" s="93">
        <f t="shared" si="25"/>
        <v>0</v>
      </c>
      <c r="I32" s="94"/>
      <c r="J32" s="95"/>
      <c r="K32" s="825"/>
      <c r="L32" s="826"/>
      <c r="M32" s="827"/>
      <c r="N32" s="827"/>
      <c r="O32" s="827"/>
      <c r="P32" s="863"/>
      <c r="Q32" s="864"/>
      <c r="R32" s="494"/>
      <c r="S32" s="494"/>
      <c r="T32" s="494"/>
      <c r="U32" s="830"/>
      <c r="V32" s="831"/>
      <c r="W32" s="493"/>
      <c r="X32" s="493"/>
      <c r="Y32" s="493"/>
      <c r="Z32" s="832"/>
      <c r="AA32" s="833"/>
      <c r="AB32" s="493"/>
      <c r="AC32" s="792"/>
      <c r="AD32" s="792"/>
      <c r="AE32" s="904"/>
      <c r="AF32" s="905"/>
      <c r="AG32" s="905"/>
      <c r="AH32" s="907"/>
      <c r="AI32" s="838">
        <f>SUM(AI31)</f>
        <v>1</v>
      </c>
      <c r="AJ32" s="908"/>
      <c r="AK32" s="866"/>
      <c r="AL32" s="867"/>
      <c r="AM32" s="908"/>
      <c r="AN32" s="866"/>
      <c r="AO32" s="867"/>
      <c r="AP32" s="844"/>
      <c r="AQ32" s="845"/>
      <c r="AR32" s="845"/>
    </row>
    <row r="33" spans="1:44" ht="33" customHeight="1">
      <c r="A33" s="5114" t="s">
        <v>990</v>
      </c>
      <c r="B33" s="897"/>
      <c r="C33" s="897"/>
      <c r="D33" s="460">
        <v>12</v>
      </c>
      <c r="E33" s="913"/>
      <c r="F33" s="847">
        <v>12</v>
      </c>
      <c r="G33" s="913"/>
      <c r="H33" s="914"/>
      <c r="I33" s="733" t="s">
        <v>991</v>
      </c>
      <c r="J33" s="733"/>
      <c r="K33" s="734" t="s">
        <v>992</v>
      </c>
      <c r="L33" s="735" t="s">
        <v>950</v>
      </c>
      <c r="M33" s="469"/>
      <c r="N33" s="469">
        <v>3</v>
      </c>
      <c r="O33" s="469"/>
      <c r="P33" s="734" t="s">
        <v>394</v>
      </c>
      <c r="Q33" s="735" t="s">
        <v>993</v>
      </c>
      <c r="R33" s="469"/>
      <c r="S33" s="469">
        <v>3</v>
      </c>
      <c r="T33" s="469"/>
      <c r="U33" s="736" t="s">
        <v>988</v>
      </c>
      <c r="V33" s="737" t="s">
        <v>220</v>
      </c>
      <c r="W33" s="469"/>
      <c r="X33" s="469">
        <v>3</v>
      </c>
      <c r="Y33" s="469"/>
      <c r="Z33" s="736" t="s">
        <v>485</v>
      </c>
      <c r="AA33" s="737" t="s">
        <v>947</v>
      </c>
      <c r="AB33" s="471"/>
      <c r="AC33" s="469">
        <v>3</v>
      </c>
      <c r="AD33" s="469"/>
      <c r="AE33" s="916"/>
      <c r="AF33" s="522"/>
      <c r="AG33" s="522"/>
      <c r="AH33" s="485"/>
      <c r="AI33" s="917"/>
      <c r="AJ33" s="869"/>
      <c r="AK33" s="870"/>
      <c r="AL33" s="871"/>
      <c r="AM33" s="869"/>
      <c r="AN33" s="870"/>
      <c r="AO33" s="871"/>
      <c r="AP33" s="79">
        <f>(M33+R33+W33+AB33)-B33</f>
        <v>0</v>
      </c>
      <c r="AQ33" s="80">
        <f>(N33+S33+X33+AC33)-(C33+D33)</f>
        <v>0</v>
      </c>
      <c r="AR33" s="81">
        <f>(O33+T33+Y33+AD33)-H33</f>
        <v>0</v>
      </c>
    </row>
    <row r="34" spans="1:44" ht="25.9" customHeight="1">
      <c r="A34" s="5114"/>
      <c r="B34" s="897"/>
      <c r="C34" s="897"/>
      <c r="D34" s="460">
        <f>SUM(E34:G34)</f>
        <v>0</v>
      </c>
      <c r="E34" s="896"/>
      <c r="F34" s="897"/>
      <c r="G34" s="616" t="s">
        <v>445</v>
      </c>
      <c r="H34" s="910"/>
      <c r="I34" s="733" t="s">
        <v>994</v>
      </c>
      <c r="J34" s="733"/>
      <c r="K34" s="734" t="s">
        <v>946</v>
      </c>
      <c r="L34" s="735" t="s">
        <v>680</v>
      </c>
      <c r="M34" s="469">
        <v>1</v>
      </c>
      <c r="N34" s="469"/>
      <c r="O34" s="469"/>
      <c r="P34" s="918"/>
      <c r="Q34" s="919"/>
      <c r="R34" s="469"/>
      <c r="S34" s="469"/>
      <c r="T34" s="469"/>
      <c r="U34" s="920"/>
      <c r="V34" s="921"/>
      <c r="W34" s="469"/>
      <c r="X34" s="469"/>
      <c r="Y34" s="469"/>
      <c r="Z34" s="920"/>
      <c r="AA34" s="921"/>
      <c r="AB34" s="471"/>
      <c r="AC34" s="469"/>
      <c r="AD34" s="469"/>
      <c r="AE34" s="922" t="s">
        <v>221</v>
      </c>
      <c r="AF34" s="923">
        <v>25</v>
      </c>
      <c r="AG34" s="923"/>
      <c r="AH34" s="924"/>
      <c r="AI34" s="925">
        <v>25</v>
      </c>
      <c r="AJ34" s="926" t="s">
        <v>253</v>
      </c>
      <c r="AK34" s="927" t="s">
        <v>448</v>
      </c>
      <c r="AL34" s="928">
        <v>0.75</v>
      </c>
      <c r="AM34" s="929" t="s">
        <v>191</v>
      </c>
      <c r="AN34" s="930"/>
      <c r="AO34" s="928">
        <v>0.75</v>
      </c>
      <c r="AP34" s="79">
        <f>(M34+R34+W34+AB34)-B34</f>
        <v>1</v>
      </c>
      <c r="AQ34" s="80">
        <f>(N34+S34+X34+AC34)-(C34+D34)</f>
        <v>0</v>
      </c>
      <c r="AR34" s="81">
        <f>(O34+T34+Y34+AD34)-H34</f>
        <v>0</v>
      </c>
    </row>
    <row r="35" spans="1:44">
      <c r="A35" s="819" t="s">
        <v>449</v>
      </c>
      <c r="B35" s="89">
        <f>SUM(B33:B34)</f>
        <v>0</v>
      </c>
      <c r="C35" s="89">
        <f t="shared" ref="C35:H35" si="27">SUM(C33:C34)</f>
        <v>0</v>
      </c>
      <c r="D35" s="90">
        <f t="shared" si="27"/>
        <v>12</v>
      </c>
      <c r="E35" s="91">
        <f t="shared" si="27"/>
        <v>0</v>
      </c>
      <c r="F35" s="89">
        <f t="shared" si="27"/>
        <v>12</v>
      </c>
      <c r="G35" s="92">
        <f t="shared" ref="G35" si="28">SUM(G33:G34)</f>
        <v>0</v>
      </c>
      <c r="H35" s="93">
        <f t="shared" si="27"/>
        <v>0</v>
      </c>
      <c r="I35" s="94"/>
      <c r="J35" s="95"/>
      <c r="K35" s="825"/>
      <c r="L35" s="826"/>
      <c r="M35" s="493"/>
      <c r="N35" s="493"/>
      <c r="O35" s="493"/>
      <c r="P35" s="931"/>
      <c r="Q35" s="932"/>
      <c r="R35" s="494"/>
      <c r="S35" s="494"/>
      <c r="T35" s="494"/>
      <c r="U35" s="830"/>
      <c r="V35" s="831"/>
      <c r="W35" s="493"/>
      <c r="X35" s="493"/>
      <c r="Y35" s="493"/>
      <c r="Z35" s="832"/>
      <c r="AA35" s="833"/>
      <c r="AB35" s="493"/>
      <c r="AC35" s="493"/>
      <c r="AD35" s="933"/>
      <c r="AE35" s="934"/>
      <c r="AF35" s="935"/>
      <c r="AG35" s="935"/>
      <c r="AH35" s="936"/>
      <c r="AI35" s="937">
        <v>0.25</v>
      </c>
      <c r="AJ35" s="934"/>
      <c r="AK35" s="938"/>
      <c r="AL35" s="939">
        <v>0.75</v>
      </c>
      <c r="AM35" s="940"/>
      <c r="AN35" s="941"/>
      <c r="AO35" s="939">
        <v>1</v>
      </c>
      <c r="AP35" s="844"/>
      <c r="AQ35" s="845"/>
      <c r="AR35" s="845"/>
    </row>
    <row r="36" spans="1:44" ht="15.75" thickBot="1">
      <c r="A36" s="942" t="s">
        <v>255</v>
      </c>
      <c r="B36" s="943">
        <f xml:space="preserve"> B35+B32+B21+B30+B19+B15+B11+B26</f>
        <v>169</v>
      </c>
      <c r="C36" s="943">
        <f t="shared" ref="C36:H36" si="29" xml:space="preserve"> C35+C32+C21+C30+C19+C15+C11+C26</f>
        <v>85</v>
      </c>
      <c r="D36" s="944">
        <f t="shared" si="29"/>
        <v>86</v>
      </c>
      <c r="E36" s="176">
        <f t="shared" si="29"/>
        <v>41</v>
      </c>
      <c r="F36" s="177">
        <f t="shared" si="29"/>
        <v>45</v>
      </c>
      <c r="G36" s="178">
        <f t="shared" ref="G36" si="30" xml:space="preserve"> G35+G32+G21+G30+G19+G15+G11+G26</f>
        <v>0</v>
      </c>
      <c r="H36" s="943">
        <f t="shared" si="29"/>
        <v>0</v>
      </c>
      <c r="I36" s="945"/>
      <c r="J36" s="945"/>
      <c r="K36" s="946"/>
      <c r="L36" s="947"/>
      <c r="M36" s="948"/>
      <c r="N36" s="948"/>
      <c r="O36" s="948"/>
      <c r="P36" s="946"/>
      <c r="Q36" s="947"/>
      <c r="R36" s="948"/>
      <c r="S36" s="948"/>
      <c r="T36" s="948"/>
      <c r="U36" s="949"/>
      <c r="V36" s="950"/>
      <c r="W36" s="948"/>
      <c r="X36" s="948"/>
      <c r="Y36" s="948"/>
      <c r="Z36" s="949"/>
      <c r="AA36" s="950"/>
      <c r="AB36" s="948"/>
      <c r="AC36" s="948"/>
      <c r="AD36" s="951"/>
      <c r="AE36" s="952"/>
      <c r="AF36" s="952"/>
      <c r="AG36" s="952"/>
      <c r="AH36" s="952"/>
      <c r="AI36" s="952"/>
      <c r="AJ36" s="952"/>
      <c r="AK36" s="952"/>
      <c r="AL36" s="952"/>
      <c r="AM36" s="952"/>
      <c r="AN36" s="952"/>
      <c r="AO36" s="952"/>
      <c r="AP36" s="952"/>
      <c r="AQ36" s="952"/>
      <c r="AR36" s="952"/>
    </row>
    <row r="37" spans="1:44" ht="15.75" thickBot="1">
      <c r="A37" s="953"/>
      <c r="B37" s="954"/>
      <c r="C37" s="954"/>
      <c r="D37" s="954"/>
      <c r="E37" s="954"/>
      <c r="F37" s="954"/>
      <c r="G37" s="954"/>
      <c r="H37" s="954"/>
      <c r="I37" s="955"/>
      <c r="J37" s="955"/>
      <c r="K37" s="956"/>
      <c r="AE37" s="957"/>
      <c r="AF37" s="957"/>
      <c r="AG37" s="957"/>
      <c r="AH37" s="957"/>
      <c r="AI37" s="957"/>
      <c r="AJ37" s="957"/>
      <c r="AK37" s="957"/>
      <c r="AL37" s="957"/>
      <c r="AM37" s="222"/>
      <c r="AN37" s="222"/>
      <c r="AO37" s="222"/>
    </row>
    <row r="38" spans="1:44" ht="16.5" thickBot="1">
      <c r="A38" s="206" t="s">
        <v>124</v>
      </c>
      <c r="D38" s="207"/>
      <c r="E38" s="207"/>
      <c r="F38" s="207"/>
      <c r="G38" s="207"/>
      <c r="H38" s="207"/>
      <c r="I38" s="206" t="s">
        <v>124</v>
      </c>
      <c r="J38" s="958"/>
      <c r="K38" s="959"/>
      <c r="L38" s="960"/>
      <c r="M38" s="961"/>
      <c r="N38" s="961"/>
      <c r="O38" s="961"/>
      <c r="P38" s="959"/>
      <c r="Q38" s="960"/>
      <c r="R38" s="961"/>
      <c r="S38" s="961"/>
      <c r="T38" s="961"/>
      <c r="U38" s="962"/>
      <c r="V38" s="963"/>
      <c r="W38" s="961"/>
      <c r="X38" s="961"/>
      <c r="Y38" s="961"/>
      <c r="Z38" s="962"/>
      <c r="AA38" s="963"/>
      <c r="AB38" s="961"/>
      <c r="AC38" s="961"/>
      <c r="AD38" s="961"/>
      <c r="AE38" s="964"/>
      <c r="AF38" s="964"/>
      <c r="AG38" s="964"/>
      <c r="AH38" s="964"/>
      <c r="AI38" s="5189" t="s">
        <v>256</v>
      </c>
      <c r="AJ38" s="5190"/>
      <c r="AK38" s="5190"/>
      <c r="AL38" s="5191"/>
      <c r="AM38" s="5109" t="s">
        <v>257</v>
      </c>
      <c r="AN38" s="5110"/>
      <c r="AO38" s="5110"/>
      <c r="AP38" s="5111"/>
    </row>
    <row r="39" spans="1:44" ht="16.5" thickBot="1">
      <c r="A39" s="211" t="s">
        <v>258</v>
      </c>
      <c r="D39" s="207"/>
      <c r="E39" s="207"/>
      <c r="F39" s="207"/>
      <c r="G39" s="207"/>
      <c r="H39" s="207"/>
      <c r="I39" s="212" t="s">
        <v>259</v>
      </c>
      <c r="J39" s="958"/>
      <c r="K39" s="959"/>
      <c r="L39" s="960"/>
      <c r="M39" s="961"/>
      <c r="N39" s="961"/>
      <c r="O39" s="961"/>
      <c r="P39" s="959"/>
      <c r="Q39" s="960"/>
      <c r="R39" s="961"/>
      <c r="S39" s="961"/>
      <c r="T39" s="961"/>
      <c r="U39" s="962"/>
      <c r="V39" s="963"/>
      <c r="W39" s="961"/>
      <c r="X39" s="961"/>
      <c r="Y39" s="961"/>
      <c r="Z39" s="962"/>
      <c r="AA39" s="963"/>
      <c r="AB39" s="961"/>
      <c r="AC39" s="961"/>
      <c r="AD39" s="961"/>
      <c r="AE39" s="964"/>
      <c r="AF39" s="964"/>
      <c r="AG39" s="964"/>
      <c r="AH39" s="964"/>
      <c r="AI39" s="5192" t="s">
        <v>995</v>
      </c>
      <c r="AJ39" s="5193"/>
      <c r="AK39" s="5193"/>
      <c r="AL39" s="5194"/>
      <c r="AM39" s="965" t="s">
        <v>261</v>
      </c>
      <c r="AN39" s="966" t="s">
        <v>262</v>
      </c>
      <c r="AO39" s="966" t="s">
        <v>263</v>
      </c>
      <c r="AP39" s="672" t="s">
        <v>454</v>
      </c>
    </row>
    <row r="40" spans="1:44" ht="18.75" customHeight="1" thickBot="1">
      <c r="A40" s="216" t="s">
        <v>265</v>
      </c>
      <c r="D40" s="207"/>
      <c r="E40" s="207"/>
      <c r="F40" s="207"/>
      <c r="G40" s="207"/>
      <c r="H40" s="207"/>
      <c r="I40" s="212" t="s">
        <v>266</v>
      </c>
      <c r="J40" s="967"/>
      <c r="AI40" s="5121" t="s">
        <v>368</v>
      </c>
      <c r="AJ40" s="5122"/>
      <c r="AK40" s="5122"/>
      <c r="AL40" s="5195"/>
      <c r="AM40" s="969">
        <f>SUM(B36)</f>
        <v>169</v>
      </c>
      <c r="AN40" s="970">
        <f>SUM(C36)</f>
        <v>85</v>
      </c>
      <c r="AO40" s="969">
        <f>SUM(D36)</f>
        <v>86</v>
      </c>
      <c r="AP40" s="675">
        <f>H36</f>
        <v>0</v>
      </c>
    </row>
    <row r="41" spans="1:44" ht="22.5" customHeight="1" thickBot="1">
      <c r="A41" s="211" t="s">
        <v>268</v>
      </c>
      <c r="D41" s="207"/>
      <c r="E41" s="207"/>
      <c r="F41" s="207"/>
      <c r="G41" s="207"/>
      <c r="H41" s="207"/>
      <c r="I41" s="212" t="s">
        <v>269</v>
      </c>
      <c r="J41" s="958"/>
      <c r="AI41" s="5196" t="s">
        <v>369</v>
      </c>
      <c r="AJ41" s="5197"/>
      <c r="AK41" s="5197"/>
      <c r="AL41" s="5198"/>
      <c r="AN41" s="974" t="s">
        <v>271</v>
      </c>
    </row>
    <row r="42" spans="1:44" ht="22.5" customHeight="1" thickBot="1">
      <c r="A42" s="223" t="s">
        <v>272</v>
      </c>
      <c r="D42" s="207"/>
      <c r="E42" s="207"/>
      <c r="F42" s="207"/>
      <c r="G42" s="207"/>
      <c r="H42" s="207"/>
      <c r="I42" s="212" t="s">
        <v>273</v>
      </c>
      <c r="J42" s="958"/>
      <c r="AI42" s="5186" t="s">
        <v>885</v>
      </c>
      <c r="AJ42" s="5187"/>
      <c r="AK42" s="5187"/>
      <c r="AL42" s="5188"/>
      <c r="AN42" s="969">
        <f>AM40+AN40+AO40+AP40</f>
        <v>340</v>
      </c>
    </row>
    <row r="43" spans="1:44" ht="15.75">
      <c r="A43" s="223" t="s">
        <v>275</v>
      </c>
      <c r="D43" s="207"/>
      <c r="E43" s="207"/>
      <c r="F43" s="207"/>
      <c r="G43" s="207"/>
      <c r="H43" s="207"/>
      <c r="I43" s="225" t="s">
        <v>276</v>
      </c>
      <c r="J43" s="958"/>
    </row>
    <row r="44" spans="1:44" ht="15.75">
      <c r="A44" s="223" t="s">
        <v>277</v>
      </c>
      <c r="D44" s="207"/>
      <c r="E44" s="207"/>
      <c r="F44" s="207"/>
      <c r="G44" s="207"/>
      <c r="H44" s="207"/>
      <c r="I44" s="212" t="s">
        <v>278</v>
      </c>
      <c r="J44" s="958"/>
    </row>
    <row r="45" spans="1:44" ht="15.75">
      <c r="A45" s="223" t="s">
        <v>279</v>
      </c>
      <c r="D45" s="207"/>
      <c r="E45" s="207"/>
      <c r="F45" s="207"/>
      <c r="G45" s="207"/>
      <c r="H45" s="207"/>
      <c r="I45" s="225" t="s">
        <v>280</v>
      </c>
      <c r="J45" s="958"/>
    </row>
    <row r="46" spans="1:44" ht="15.75">
      <c r="A46" s="223" t="s">
        <v>281</v>
      </c>
      <c r="D46" s="207"/>
      <c r="E46" s="207"/>
      <c r="F46" s="207"/>
      <c r="G46" s="207"/>
      <c r="H46" s="207"/>
      <c r="I46" s="225" t="s">
        <v>282</v>
      </c>
      <c r="J46" s="967"/>
      <c r="K46" s="978"/>
      <c r="L46" s="979"/>
      <c r="AE46" s="980"/>
      <c r="AF46" s="980"/>
      <c r="AG46" s="980"/>
      <c r="AH46" s="980"/>
      <c r="AI46" s="980"/>
    </row>
    <row r="47" spans="1:44" ht="16.5" thickBot="1">
      <c r="A47" s="226" t="s">
        <v>283</v>
      </c>
      <c r="D47" s="207"/>
      <c r="E47" s="207"/>
      <c r="F47" s="207"/>
      <c r="G47" s="207"/>
      <c r="H47" s="207"/>
      <c r="I47" s="227" t="s">
        <v>284</v>
      </c>
      <c r="J47" s="958"/>
    </row>
    <row r="49" spans="1:9">
      <c r="A49"/>
      <c r="D49" s="207"/>
      <c r="E49" s="207"/>
      <c r="F49" s="207"/>
      <c r="G49" s="207"/>
      <c r="H49" s="207"/>
      <c r="I49" s="660"/>
    </row>
    <row r="50" spans="1:9">
      <c r="A50"/>
      <c r="D50" s="207"/>
      <c r="E50" s="207"/>
      <c r="F50" s="207"/>
      <c r="G50" s="207"/>
      <c r="H50" s="207"/>
      <c r="I50" s="684"/>
    </row>
    <row r="51" spans="1:9">
      <c r="A51"/>
      <c r="D51" s="207"/>
      <c r="E51" s="207"/>
      <c r="F51" s="207"/>
      <c r="G51" s="207"/>
      <c r="H51" s="207"/>
      <c r="I51" s="660"/>
    </row>
    <row r="52" spans="1:9">
      <c r="A52"/>
      <c r="D52" s="207"/>
      <c r="E52" s="207"/>
      <c r="F52" s="207"/>
      <c r="G52" s="207"/>
      <c r="H52" s="207"/>
      <c r="I52" s="684"/>
    </row>
    <row r="53" spans="1:9">
      <c r="A53"/>
      <c r="D53" s="207"/>
      <c r="E53" s="207"/>
      <c r="F53" s="207"/>
      <c r="G53" s="207"/>
      <c r="H53" s="207"/>
      <c r="I53" s="660"/>
    </row>
    <row r="54" spans="1:9">
      <c r="A54"/>
      <c r="D54" s="207"/>
      <c r="E54" s="207"/>
      <c r="F54" s="207"/>
      <c r="G54" s="207"/>
      <c r="H54" s="207"/>
      <c r="I54" s="660"/>
    </row>
    <row r="55" spans="1:9">
      <c r="A55"/>
      <c r="D55" s="207"/>
      <c r="E55" s="207"/>
      <c r="F55" s="207"/>
      <c r="G55" s="207"/>
      <c r="H55" s="207"/>
      <c r="I55" s="660"/>
    </row>
    <row r="56" spans="1:9">
      <c r="A56"/>
      <c r="D56" s="207"/>
      <c r="E56" s="207"/>
      <c r="F56" s="207"/>
      <c r="G56" s="207"/>
      <c r="H56" s="207"/>
      <c r="I56" s="660"/>
    </row>
    <row r="57" spans="1:9">
      <c r="A57"/>
      <c r="D57" s="207"/>
      <c r="E57" s="207"/>
      <c r="F57" s="207"/>
      <c r="G57" s="207"/>
      <c r="H57" s="207"/>
      <c r="I57" s="660"/>
    </row>
    <row r="58" spans="1:9">
      <c r="A58"/>
      <c r="D58" s="207"/>
      <c r="E58" s="207"/>
      <c r="F58" s="207"/>
      <c r="G58" s="207"/>
      <c r="H58" s="207"/>
      <c r="I58" s="660"/>
    </row>
    <row r="59" spans="1:9">
      <c r="A59"/>
      <c r="D59" s="207"/>
      <c r="E59" s="207"/>
      <c r="F59" s="207"/>
      <c r="G59" s="207"/>
      <c r="H59" s="207"/>
      <c r="I59" s="660"/>
    </row>
    <row r="60" spans="1:9">
      <c r="A60"/>
      <c r="D60" s="207"/>
      <c r="E60" s="207"/>
      <c r="F60" s="207"/>
      <c r="G60" s="207"/>
      <c r="H60" s="207"/>
      <c r="I60" s="660"/>
    </row>
    <row r="61" spans="1:9">
      <c r="A61"/>
      <c r="D61" s="207"/>
      <c r="E61" s="207"/>
      <c r="F61" s="207"/>
      <c r="G61" s="207"/>
      <c r="H61" s="207"/>
      <c r="I61" s="660"/>
    </row>
    <row r="62" spans="1:9">
      <c r="A62"/>
      <c r="D62" s="207"/>
      <c r="E62" s="207"/>
      <c r="F62" s="207"/>
      <c r="G62" s="207"/>
      <c r="H62" s="207"/>
      <c r="I62" s="660"/>
    </row>
    <row r="63" spans="1:9">
      <c r="A63"/>
      <c r="D63" s="207"/>
      <c r="E63" s="207"/>
      <c r="F63" s="207"/>
      <c r="G63" s="207"/>
      <c r="H63" s="207"/>
      <c r="I63" s="660"/>
    </row>
    <row r="64" spans="1:9">
      <c r="A64"/>
      <c r="D64" s="207"/>
      <c r="E64" s="207"/>
      <c r="F64" s="207"/>
      <c r="G64" s="207"/>
      <c r="H64" s="207"/>
      <c r="I64" s="660"/>
    </row>
    <row r="65" spans="1:9">
      <c r="A65"/>
      <c r="D65" s="207"/>
      <c r="E65" s="207"/>
      <c r="F65" s="207"/>
      <c r="G65" s="207"/>
      <c r="H65" s="207"/>
      <c r="I65" s="660"/>
    </row>
  </sheetData>
  <sheetProtection algorithmName="SHA-512" hashValue="6eRp3hG4gt4FacZ0Rz52uxYA8vcnMolgrO7syHX2GllswsRqgS12unK8umQfqTbeiZO+2NfA11t1fLbuIF7IKw==" saltValue="1XRsIiEIiIaHYE9ZmNQHHA==" spinCount="100000" sheet="1" objects="1" scenarios="1"/>
  <protectedRanges>
    <protectedRange sqref="K7:AD34" name="Plage1"/>
  </protectedRanges>
  <mergeCells count="30">
    <mergeCell ref="K1:L1"/>
    <mergeCell ref="K2:L2"/>
    <mergeCell ref="K3:L3"/>
    <mergeCell ref="AM38:AP38"/>
    <mergeCell ref="A1:A2"/>
    <mergeCell ref="B1:I2"/>
    <mergeCell ref="P1:P2"/>
    <mergeCell ref="B3:I3"/>
    <mergeCell ref="AK1:AN1"/>
    <mergeCell ref="AK2:AN2"/>
    <mergeCell ref="A33:A34"/>
    <mergeCell ref="A4:A5"/>
    <mergeCell ref="B4:D4"/>
    <mergeCell ref="I4:I5"/>
    <mergeCell ref="K4:O4"/>
    <mergeCell ref="A12:A14"/>
    <mergeCell ref="A16:A18"/>
    <mergeCell ref="A23:A25"/>
    <mergeCell ref="A27:A29"/>
    <mergeCell ref="AI42:AL42"/>
    <mergeCell ref="AI38:AL38"/>
    <mergeCell ref="AI39:AL39"/>
    <mergeCell ref="AI40:AL40"/>
    <mergeCell ref="AI41:AL41"/>
    <mergeCell ref="A7:A10"/>
    <mergeCell ref="P4:T4"/>
    <mergeCell ref="U4:Y4"/>
    <mergeCell ref="Z4:AD4"/>
    <mergeCell ref="AE4:AI4"/>
    <mergeCell ref="AE5:AH5"/>
  </mergeCells>
  <conditionalFormatting sqref="AI38:AI40">
    <cfRule type="cellIs" dxfId="508" priority="477" operator="equal">
      <formula>"_A_TROUVER"</formula>
    </cfRule>
  </conditionalFormatting>
  <conditionalFormatting sqref="AP7:AP10">
    <cfRule type="cellIs" dxfId="507" priority="113" operator="lessThan">
      <formula>0</formula>
    </cfRule>
  </conditionalFormatting>
  <conditionalFormatting sqref="AP12:AP14">
    <cfRule type="cellIs" dxfId="506" priority="95" operator="lessThan">
      <formula>0</formula>
    </cfRule>
  </conditionalFormatting>
  <conditionalFormatting sqref="AP16:AP18">
    <cfRule type="cellIs" dxfId="505" priority="77" operator="lessThan">
      <formula>0</formula>
    </cfRule>
  </conditionalFormatting>
  <conditionalFormatting sqref="AP20">
    <cfRule type="cellIs" dxfId="504" priority="71" operator="lessThan">
      <formula>0</formula>
    </cfRule>
  </conditionalFormatting>
  <conditionalFormatting sqref="AP23:AP25">
    <cfRule type="cellIs" dxfId="503" priority="47" operator="lessThan">
      <formula>0</formula>
    </cfRule>
  </conditionalFormatting>
  <conditionalFormatting sqref="AP27:AP29">
    <cfRule type="cellIs" dxfId="502" priority="29" operator="lessThan">
      <formula>0</formula>
    </cfRule>
  </conditionalFormatting>
  <conditionalFormatting sqref="AP31">
    <cfRule type="cellIs" dxfId="501" priority="23" operator="lessThan">
      <formula>0</formula>
    </cfRule>
  </conditionalFormatting>
  <conditionalFormatting sqref="AP33:AP34">
    <cfRule type="cellIs" dxfId="500" priority="5" operator="lessThan">
      <formula>0</formula>
    </cfRule>
  </conditionalFormatting>
  <conditionalFormatting sqref="AP7:AR10">
    <cfRule type="cellIs" dxfId="499" priority="110" operator="greaterThan">
      <formula>0</formula>
    </cfRule>
  </conditionalFormatting>
  <conditionalFormatting sqref="AP12:AR14">
    <cfRule type="cellIs" dxfId="498" priority="92" operator="greaterThan">
      <formula>0</formula>
    </cfRule>
  </conditionalFormatting>
  <conditionalFormatting sqref="AP16:AR18">
    <cfRule type="cellIs" dxfId="497" priority="74" operator="greaterThan">
      <formula>0</formula>
    </cfRule>
  </conditionalFormatting>
  <conditionalFormatting sqref="AP20:AR20">
    <cfRule type="cellIs" dxfId="496" priority="68" operator="greaterThan">
      <formula>0</formula>
    </cfRule>
  </conditionalFormatting>
  <conditionalFormatting sqref="AP23:AR25">
    <cfRule type="cellIs" dxfId="495" priority="44" operator="greaterThan">
      <formula>0</formula>
    </cfRule>
  </conditionalFormatting>
  <conditionalFormatting sqref="AP27:AR29">
    <cfRule type="cellIs" dxfId="494" priority="26" operator="greaterThan">
      <formula>0</formula>
    </cfRule>
  </conditionalFormatting>
  <conditionalFormatting sqref="AP31:AR31">
    <cfRule type="cellIs" dxfId="493" priority="20" operator="greaterThan">
      <formula>0</formula>
    </cfRule>
  </conditionalFormatting>
  <conditionalFormatting sqref="AP33:AR34">
    <cfRule type="cellIs" dxfId="492" priority="2" operator="greaterThan">
      <formula>0</formula>
    </cfRule>
  </conditionalFormatting>
  <conditionalFormatting sqref="AQ7:AQ10">
    <cfRule type="cellIs" dxfId="491" priority="111" operator="lessThan">
      <formula>0</formula>
    </cfRule>
  </conditionalFormatting>
  <conditionalFormatting sqref="AQ12:AQ14">
    <cfRule type="cellIs" dxfId="490" priority="93" operator="lessThan">
      <formula>0</formula>
    </cfRule>
  </conditionalFormatting>
  <conditionalFormatting sqref="AQ16:AQ18">
    <cfRule type="cellIs" dxfId="489" priority="75" operator="lessThan">
      <formula>0</formula>
    </cfRule>
  </conditionalFormatting>
  <conditionalFormatting sqref="AQ20">
    <cfRule type="cellIs" dxfId="488" priority="69" operator="lessThan">
      <formula>0</formula>
    </cfRule>
  </conditionalFormatting>
  <conditionalFormatting sqref="AQ23:AQ25">
    <cfRule type="cellIs" dxfId="487" priority="45" operator="lessThan">
      <formula>0</formula>
    </cfRule>
  </conditionalFormatting>
  <conditionalFormatting sqref="AQ27:AQ29">
    <cfRule type="cellIs" dxfId="486" priority="27" operator="lessThan">
      <formula>0</formula>
    </cfRule>
  </conditionalFormatting>
  <conditionalFormatting sqref="AQ31">
    <cfRule type="cellIs" dxfId="485" priority="21" operator="lessThan">
      <formula>0</formula>
    </cfRule>
  </conditionalFormatting>
  <conditionalFormatting sqref="AQ33:AQ34">
    <cfRule type="cellIs" dxfId="484" priority="3" operator="lessThan">
      <formula>0</formula>
    </cfRule>
  </conditionalFormatting>
  <conditionalFormatting sqref="AR7:AR10">
    <cfRule type="cellIs" dxfId="483" priority="109" operator="lessThan">
      <formula>0</formula>
    </cfRule>
  </conditionalFormatting>
  <conditionalFormatting sqref="AR12:AR14">
    <cfRule type="cellIs" dxfId="482" priority="91" operator="lessThan">
      <formula>0</formula>
    </cfRule>
  </conditionalFormatting>
  <conditionalFormatting sqref="AR16:AR18">
    <cfRule type="cellIs" dxfId="481" priority="73" operator="lessThan">
      <formula>0</formula>
    </cfRule>
  </conditionalFormatting>
  <conditionalFormatting sqref="AR20">
    <cfRule type="cellIs" dxfId="480" priority="67" operator="lessThan">
      <formula>0</formula>
    </cfRule>
  </conditionalFormatting>
  <conditionalFormatting sqref="AR23:AR25">
    <cfRule type="cellIs" dxfId="479" priority="43" operator="lessThan">
      <formula>0</formula>
    </cfRule>
  </conditionalFormatting>
  <conditionalFormatting sqref="AR27:AR29">
    <cfRule type="cellIs" dxfId="478" priority="25" operator="lessThan">
      <formula>0</formula>
    </cfRule>
  </conditionalFormatting>
  <conditionalFormatting sqref="AR31">
    <cfRule type="cellIs" dxfId="477" priority="19" operator="lessThan">
      <formula>0</formula>
    </cfRule>
  </conditionalFormatting>
  <conditionalFormatting sqref="AR33:AR34">
    <cfRule type="cellIs" dxfId="476" priority="1" operator="lessThan">
      <formula>0</formula>
    </cfRule>
  </conditionalFormatting>
  <printOptions horizontalCentered="1"/>
  <pageMargins left="0.19685039370078741" right="0.19685039370078741" top="0.19685039370078741" bottom="0.19685039370078741" header="0.19685039370078741" footer="0.19685039370078741"/>
  <pageSetup paperSize="8" scale="35" orientation="landscape" r:id="rId1"/>
  <colBreaks count="1" manualBreakCount="1">
    <brk id="41" max="1048575" man="1"/>
  </colBreaks>
  <ignoredErrors>
    <ignoredError sqref="D30 D32 D15 D19 D26" formula="1"/>
    <ignoredError sqref="AM40:AO40 AN42" unlockedFormula="1"/>
  </ignoredError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E14EA8-CCF7-41A0-B63D-A7283911DFFE}">
  <sheetPr codeName="Feuil23">
    <tabColor rgb="FF003142"/>
    <pageSetUpPr fitToPage="1"/>
  </sheetPr>
  <dimension ref="A1:BA61"/>
  <sheetViews>
    <sheetView zoomScale="80" zoomScaleNormal="80" zoomScaleSheetLayoutView="70" workbookViewId="0">
      <pane xSplit="9" ySplit="6" topLeftCell="U7" activePane="bottomRight" state="frozen"/>
      <selection pane="bottomRight" activeCell="U2" sqref="U2"/>
      <selection pane="bottomLeft" activeCell="A4" sqref="A4:AD5"/>
      <selection pane="topRight" activeCell="A4" sqref="A4:AD5"/>
    </sheetView>
  </sheetViews>
  <sheetFormatPr defaultColWidth="11.42578125" defaultRowHeight="15" outlineLevelCol="1"/>
  <cols>
    <col min="1" max="1" width="37.28515625" style="1915" customWidth="1"/>
    <col min="2" max="2" width="5" style="3424" customWidth="1"/>
    <col min="3" max="3" width="5" customWidth="1"/>
    <col min="4" max="7" width="5" style="665" customWidth="1"/>
    <col min="8" max="8" width="5.7109375" style="3593" customWidth="1"/>
    <col min="9" max="9" width="43.5703125" customWidth="1"/>
    <col min="10" max="10" width="5.5703125" style="1175" customWidth="1" outlineLevel="1"/>
    <col min="11" max="11" width="16" style="664" customWidth="1" outlineLevel="1"/>
    <col min="12" max="12" width="16" style="665" customWidth="1" outlineLevel="1"/>
    <col min="13" max="13" width="5.7109375" style="428" bestFit="1" customWidth="1" outlineLevel="1"/>
    <col min="14" max="14" width="4.7109375" style="428" bestFit="1" customWidth="1" outlineLevel="1"/>
    <col min="15" max="15" width="5.5703125" style="428" customWidth="1" outlineLevel="1"/>
    <col min="16" max="16" width="16" style="664" customWidth="1" outlineLevel="1"/>
    <col min="17" max="17" width="16" style="665" customWidth="1" outlineLevel="1"/>
    <col min="18" max="18" width="5.5703125" style="428" customWidth="1" outlineLevel="1"/>
    <col min="19" max="19" width="4.7109375" style="428" customWidth="1" outlineLevel="1"/>
    <col min="20" max="20" width="5.5703125" style="428" customWidth="1" outlineLevel="1"/>
    <col min="21" max="21" width="16" style="664" customWidth="1" outlineLevel="1"/>
    <col min="22" max="22" width="16" style="665" customWidth="1" outlineLevel="1"/>
    <col min="23" max="23" width="4.42578125" style="428" customWidth="1" outlineLevel="1"/>
    <col min="24" max="24" width="4.7109375" style="428" bestFit="1" customWidth="1" outlineLevel="1"/>
    <col min="25" max="25" width="5.5703125" style="428" customWidth="1" outlineLevel="1"/>
    <col min="26" max="27" width="16" customWidth="1" outlineLevel="1"/>
    <col min="28" max="28" width="4" style="428" bestFit="1" customWidth="1" outlineLevel="1"/>
    <col min="29" max="29" width="4.7109375" style="428" bestFit="1" customWidth="1" outlineLevel="1"/>
    <col min="30" max="30" width="5.5703125" style="428" customWidth="1" outlineLevel="1"/>
    <col min="31" max="32" width="16.42578125" customWidth="1" outlineLevel="1"/>
    <col min="33" max="33" width="4" bestFit="1" customWidth="1" outlineLevel="1"/>
    <col min="34" max="34" width="4.7109375" bestFit="1" customWidth="1" outlineLevel="1"/>
    <col min="35" max="35" width="6.7109375" customWidth="1" outlineLevel="1"/>
    <col min="36" max="46" width="6.7109375" style="207" customWidth="1"/>
    <col min="47" max="47" width="6.85546875" customWidth="1"/>
    <col min="48" max="48" width="5.42578125" bestFit="1" customWidth="1"/>
    <col min="49" max="49" width="5.5703125" bestFit="1" customWidth="1"/>
  </cols>
  <sheetData>
    <row r="1" spans="1:53" ht="24.75" customHeight="1">
      <c r="B1" s="5034" t="s">
        <v>996</v>
      </c>
      <c r="C1" s="5208"/>
      <c r="D1" s="5208"/>
      <c r="E1" s="5208"/>
      <c r="F1" s="5208"/>
      <c r="G1" s="5208"/>
      <c r="H1" s="5208"/>
      <c r="I1" s="5208"/>
      <c r="J1" s="2127"/>
      <c r="K1" s="4945" t="s">
        <v>138</v>
      </c>
      <c r="L1" s="4945"/>
      <c r="M1" s="427"/>
      <c r="N1" s="427"/>
      <c r="O1" s="427"/>
      <c r="P1" s="427"/>
      <c r="Q1" s="427"/>
      <c r="R1" s="427"/>
      <c r="S1" s="427"/>
      <c r="U1" s="2422"/>
      <c r="V1" s="429"/>
      <c r="W1" s="427"/>
      <c r="X1" s="427"/>
      <c r="Y1" s="427"/>
      <c r="Z1" s="2422"/>
      <c r="AA1" s="2422"/>
      <c r="AB1" s="427"/>
      <c r="AC1" s="427"/>
      <c r="AD1" s="427"/>
      <c r="AE1" s="2422"/>
      <c r="AF1" s="2422"/>
      <c r="AG1" s="2422"/>
      <c r="AH1" s="2422"/>
      <c r="AI1" s="2422"/>
      <c r="AJ1" s="2129"/>
      <c r="AK1" s="2129"/>
      <c r="AL1" s="2129"/>
      <c r="AM1" s="2129"/>
      <c r="AN1" s="2129"/>
      <c r="AO1" s="2129"/>
      <c r="AP1" s="2129"/>
      <c r="AQ1" s="5204" t="s">
        <v>139</v>
      </c>
      <c r="AR1" s="5204"/>
      <c r="AS1" s="5204"/>
      <c r="AT1" s="5204"/>
    </row>
    <row r="2" spans="1:53" ht="24.75" customHeight="1">
      <c r="B2" s="5208"/>
      <c r="C2" s="5208"/>
      <c r="D2" s="5208"/>
      <c r="E2" s="5208"/>
      <c r="F2" s="5208"/>
      <c r="G2" s="5208"/>
      <c r="H2" s="5208"/>
      <c r="I2" s="5208"/>
      <c r="J2" s="2127"/>
      <c r="K2" s="4946" t="s">
        <v>140</v>
      </c>
      <c r="L2" s="4946"/>
      <c r="M2" s="427"/>
      <c r="N2" s="427"/>
      <c r="O2" s="427"/>
      <c r="P2" s="427"/>
      <c r="Q2" s="427"/>
      <c r="R2" s="427"/>
      <c r="S2" s="427"/>
      <c r="U2" s="2422"/>
      <c r="V2" s="429"/>
      <c r="W2" s="427"/>
      <c r="X2" s="427"/>
      <c r="Y2" s="427"/>
      <c r="Z2" s="2422"/>
      <c r="AA2" s="2422"/>
      <c r="AB2" s="427"/>
      <c r="AC2" s="427"/>
      <c r="AD2" s="427"/>
      <c r="AE2" s="2422"/>
      <c r="AF2" s="2422"/>
      <c r="AG2" s="2422"/>
      <c r="AH2" s="2422"/>
      <c r="AI2" s="2422"/>
      <c r="AN2" s="2129"/>
      <c r="AO2" s="2129"/>
      <c r="AP2" s="2129"/>
      <c r="AQ2" s="5205" t="s">
        <v>141</v>
      </c>
      <c r="AR2" s="5205"/>
      <c r="AS2" s="5205"/>
      <c r="AT2" s="5205"/>
    </row>
    <row r="3" spans="1:53" ht="21.75" thickBot="1">
      <c r="A3" s="2112" t="s">
        <v>997</v>
      </c>
      <c r="B3" s="5206" t="s">
        <v>143</v>
      </c>
      <c r="C3" s="5206"/>
      <c r="D3" s="5206"/>
      <c r="E3" s="5207"/>
      <c r="F3" s="5207"/>
      <c r="G3" s="5207"/>
      <c r="H3" s="5206"/>
      <c r="I3" s="5206"/>
      <c r="J3" s="432"/>
      <c r="K3" s="4947" t="s">
        <v>144</v>
      </c>
      <c r="L3" s="4947"/>
      <c r="M3" s="2246"/>
      <c r="N3" s="2246"/>
      <c r="O3" s="2246"/>
      <c r="U3" s="3434"/>
      <c r="V3" s="3435"/>
      <c r="W3" s="2246"/>
      <c r="X3" s="2246"/>
      <c r="Y3" s="2246"/>
      <c r="Z3" s="3436"/>
      <c r="AA3" s="3436"/>
      <c r="AB3" s="2246"/>
      <c r="AC3" s="2246"/>
      <c r="AD3" s="2246"/>
      <c r="AE3" s="3436"/>
      <c r="AF3" s="3436"/>
      <c r="AG3" s="3436"/>
      <c r="AH3" s="3436"/>
      <c r="AI3" s="3436"/>
      <c r="AJ3" s="3436"/>
      <c r="AK3" s="3436"/>
      <c r="AL3" s="3436"/>
      <c r="AM3" s="3436"/>
      <c r="AN3" s="3436"/>
      <c r="AO3" s="3436"/>
      <c r="AP3" s="3436"/>
      <c r="AQ3" s="3436"/>
      <c r="AR3" s="3436"/>
      <c r="AS3" s="3436"/>
      <c r="AT3" s="3436"/>
      <c r="AU3" s="3436"/>
    </row>
    <row r="4" spans="1:53" ht="29.45" customHeight="1" thickBot="1">
      <c r="A4" s="4943" t="s">
        <v>145</v>
      </c>
      <c r="B4" s="4937"/>
      <c r="C4" s="4938"/>
      <c r="D4" s="4939"/>
      <c r="E4" s="14" t="s">
        <v>146</v>
      </c>
      <c r="F4" s="15" t="s">
        <v>146</v>
      </c>
      <c r="G4" s="244" t="s">
        <v>146</v>
      </c>
      <c r="H4" s="16"/>
      <c r="I4" s="4943" t="s">
        <v>147</v>
      </c>
      <c r="J4" s="17"/>
      <c r="K4" s="4934" t="s">
        <v>148</v>
      </c>
      <c r="L4" s="4935"/>
      <c r="M4" s="4935"/>
      <c r="N4" s="4935"/>
      <c r="O4" s="4936"/>
      <c r="P4" s="4934" t="s">
        <v>149</v>
      </c>
      <c r="Q4" s="4935"/>
      <c r="R4" s="4935"/>
      <c r="S4" s="4935"/>
      <c r="T4" s="4936"/>
      <c r="U4" s="4934" t="s">
        <v>150</v>
      </c>
      <c r="V4" s="4935"/>
      <c r="W4" s="4935"/>
      <c r="X4" s="4935"/>
      <c r="Y4" s="4936"/>
      <c r="Z4" s="4934" t="s">
        <v>151</v>
      </c>
      <c r="AA4" s="4935"/>
      <c r="AB4" s="4935"/>
      <c r="AC4" s="4935"/>
      <c r="AD4" s="4935"/>
      <c r="AE4" s="4934" t="s">
        <v>773</v>
      </c>
      <c r="AF4" s="4935"/>
      <c r="AG4" s="4935"/>
      <c r="AH4" s="4935"/>
      <c r="AI4" s="4935"/>
      <c r="AJ4" s="5045" t="s">
        <v>287</v>
      </c>
      <c r="AK4" s="5046"/>
      <c r="AL4" s="5046"/>
      <c r="AM4" s="5046"/>
      <c r="AN4" s="5046"/>
      <c r="AO4" s="2135" t="s">
        <v>154</v>
      </c>
      <c r="AP4" s="2135"/>
      <c r="AQ4" s="2135"/>
      <c r="AR4" s="2135" t="s">
        <v>155</v>
      </c>
      <c r="AS4" s="2135"/>
      <c r="AT4" s="2136"/>
      <c r="AU4" s="441" t="s">
        <v>156</v>
      </c>
      <c r="AV4" s="247" t="s">
        <v>157</v>
      </c>
      <c r="AW4" s="248" t="s">
        <v>156</v>
      </c>
    </row>
    <row r="5" spans="1:53" ht="28.9" customHeight="1" thickBot="1">
      <c r="A5" s="4944"/>
      <c r="B5" s="22" t="s">
        <v>158</v>
      </c>
      <c r="C5" s="23" t="s">
        <v>159</v>
      </c>
      <c r="D5" s="24" t="s">
        <v>146</v>
      </c>
      <c r="E5" s="25" t="s">
        <v>160</v>
      </c>
      <c r="F5" s="26" t="s">
        <v>161</v>
      </c>
      <c r="G5" s="30"/>
      <c r="H5" s="16" t="s">
        <v>163</v>
      </c>
      <c r="I5" s="4944"/>
      <c r="J5" s="17" t="s">
        <v>164</v>
      </c>
      <c r="K5" s="28" t="s">
        <v>165</v>
      </c>
      <c r="L5" s="29" t="s">
        <v>166</v>
      </c>
      <c r="M5" s="22" t="s">
        <v>158</v>
      </c>
      <c r="N5" s="23" t="s">
        <v>167</v>
      </c>
      <c r="O5" s="30" t="s">
        <v>168</v>
      </c>
      <c r="P5" s="28" t="s">
        <v>165</v>
      </c>
      <c r="Q5" s="29" t="s">
        <v>166</v>
      </c>
      <c r="R5" s="22" t="s">
        <v>158</v>
      </c>
      <c r="S5" s="23" t="s">
        <v>167</v>
      </c>
      <c r="T5" s="30" t="s">
        <v>168</v>
      </c>
      <c r="U5" s="28" t="s">
        <v>165</v>
      </c>
      <c r="V5" s="29" t="s">
        <v>166</v>
      </c>
      <c r="W5" s="22" t="s">
        <v>158</v>
      </c>
      <c r="X5" s="23" t="s">
        <v>167</v>
      </c>
      <c r="Y5" s="30" t="s">
        <v>168</v>
      </c>
      <c r="Z5" s="28" t="s">
        <v>165</v>
      </c>
      <c r="AA5" s="29" t="s">
        <v>166</v>
      </c>
      <c r="AB5" s="22" t="s">
        <v>158</v>
      </c>
      <c r="AC5" s="23" t="s">
        <v>167</v>
      </c>
      <c r="AD5" s="442" t="s">
        <v>168</v>
      </c>
      <c r="AE5" s="28" t="s">
        <v>165</v>
      </c>
      <c r="AF5" s="29" t="s">
        <v>166</v>
      </c>
      <c r="AG5" s="22" t="s">
        <v>158</v>
      </c>
      <c r="AH5" s="23" t="s">
        <v>167</v>
      </c>
      <c r="AI5" s="442" t="s">
        <v>168</v>
      </c>
      <c r="AJ5" s="5020" t="s">
        <v>171</v>
      </c>
      <c r="AK5" s="5021"/>
      <c r="AL5" s="5021"/>
      <c r="AM5" s="5021"/>
      <c r="AN5" s="443" t="s">
        <v>170</v>
      </c>
      <c r="AO5" s="443" t="s">
        <v>171</v>
      </c>
      <c r="AP5" s="443" t="s">
        <v>172</v>
      </c>
      <c r="AQ5" s="443" t="s">
        <v>170</v>
      </c>
      <c r="AR5" s="443" t="s">
        <v>171</v>
      </c>
      <c r="AS5" s="443" t="s">
        <v>172</v>
      </c>
      <c r="AT5" s="444" t="s">
        <v>170</v>
      </c>
      <c r="AU5" s="445" t="s">
        <v>173</v>
      </c>
      <c r="AV5" s="257" t="s">
        <v>174</v>
      </c>
      <c r="AW5" s="258" t="s">
        <v>168</v>
      </c>
    </row>
    <row r="6" spans="1:53">
      <c r="A6" s="1483" t="s">
        <v>998</v>
      </c>
      <c r="B6" s="1301"/>
      <c r="C6" s="1301"/>
      <c r="D6" s="3385"/>
      <c r="E6" s="1803"/>
      <c r="F6" s="1301"/>
      <c r="G6" s="451"/>
      <c r="H6" s="3437"/>
      <c r="I6" s="1301"/>
      <c r="J6" s="1301"/>
      <c r="K6" s="3438"/>
      <c r="L6" s="3439"/>
      <c r="M6" s="878"/>
      <c r="N6" s="878"/>
      <c r="O6" s="878"/>
      <c r="P6" s="3438"/>
      <c r="Q6" s="3439"/>
      <c r="R6" s="878"/>
      <c r="S6" s="878"/>
      <c r="T6" s="878"/>
      <c r="U6" s="3438"/>
      <c r="V6" s="3439"/>
      <c r="W6" s="878"/>
      <c r="X6" s="878"/>
      <c r="Y6" s="878"/>
      <c r="Z6" s="1301"/>
      <c r="AA6" s="1301"/>
      <c r="AB6" s="878"/>
      <c r="AC6" s="878"/>
      <c r="AD6" s="3440"/>
      <c r="AE6" s="1301"/>
      <c r="AF6" s="1301"/>
      <c r="AG6" s="1301"/>
      <c r="AH6" s="1301"/>
      <c r="AI6" s="709"/>
      <c r="AJ6" s="3441"/>
      <c r="AK6" s="3442"/>
      <c r="AL6" s="3442"/>
      <c r="AM6" s="3443"/>
      <c r="AN6" s="3444"/>
      <c r="AO6" s="3445"/>
      <c r="AP6" s="3442"/>
      <c r="AQ6" s="3443"/>
      <c r="AR6" s="3446"/>
      <c r="AS6" s="3442"/>
      <c r="AT6" s="3443"/>
      <c r="AU6" s="1399"/>
      <c r="AV6" s="1399"/>
      <c r="AW6" s="1399"/>
      <c r="AX6" s="237"/>
      <c r="AY6" s="237"/>
      <c r="AZ6" s="237"/>
      <c r="BA6" s="237"/>
    </row>
    <row r="7" spans="1:53" ht="25.9" customHeight="1">
      <c r="A7" s="5114" t="s">
        <v>999</v>
      </c>
      <c r="B7" s="3447"/>
      <c r="C7" s="3448">
        <v>20</v>
      </c>
      <c r="D7" s="2283">
        <f t="shared" ref="D7:D16" si="0">SUM(E7:G7)</f>
        <v>0</v>
      </c>
      <c r="E7" s="3449"/>
      <c r="F7" s="3450"/>
      <c r="G7" s="3451"/>
      <c r="H7" s="3452"/>
      <c r="I7" s="3453" t="s">
        <v>416</v>
      </c>
      <c r="J7" s="3454"/>
      <c r="K7" s="3455" t="s">
        <v>1000</v>
      </c>
      <c r="L7" s="3456" t="s">
        <v>1001</v>
      </c>
      <c r="M7" s="3457"/>
      <c r="N7" s="3458">
        <v>20</v>
      </c>
      <c r="O7" s="3458"/>
      <c r="P7" s="1406"/>
      <c r="Q7" s="467"/>
      <c r="R7" s="3457"/>
      <c r="S7" s="3458"/>
      <c r="T7" s="3458"/>
      <c r="U7" s="1406"/>
      <c r="V7" s="467"/>
      <c r="W7" s="3457"/>
      <c r="X7" s="3458"/>
      <c r="Y7" s="3458"/>
      <c r="Z7" s="1704"/>
      <c r="AA7" s="1704"/>
      <c r="AB7" s="3459"/>
      <c r="AC7" s="3460"/>
      <c r="AD7" s="3459"/>
      <c r="AE7" s="3461"/>
      <c r="AF7" s="1704"/>
      <c r="AG7" s="3462"/>
      <c r="AH7" s="3462"/>
      <c r="AI7" s="3463"/>
      <c r="AJ7" s="3464" t="s">
        <v>727</v>
      </c>
      <c r="AK7" s="483">
        <v>0.03</v>
      </c>
      <c r="AL7" s="2183" t="s">
        <v>229</v>
      </c>
      <c r="AM7" s="580">
        <v>0.02</v>
      </c>
      <c r="AN7" s="3465">
        <f>SUM(AK7:AM7)</f>
        <v>0.05</v>
      </c>
      <c r="AO7" s="3466"/>
      <c r="AP7" s="3467"/>
      <c r="AQ7" s="3468"/>
      <c r="AR7" s="3469"/>
      <c r="AS7" s="3467"/>
      <c r="AT7" s="3470"/>
      <c r="AU7" s="2149">
        <f>(M7+R7+W7+AB7+AG7)-B7</f>
        <v>0</v>
      </c>
      <c r="AV7" s="80">
        <f>(N7+S7+X7+AC7+AH7)-(C7+D7)</f>
        <v>0</v>
      </c>
      <c r="AW7" s="81">
        <f>(O7+T7+Y7+AD7+AI7)-H7</f>
        <v>0</v>
      </c>
    </row>
    <row r="8" spans="1:53" ht="25.9" customHeight="1">
      <c r="A8" s="5114"/>
      <c r="B8" s="3471">
        <v>12</v>
      </c>
      <c r="C8" s="3471">
        <v>6</v>
      </c>
      <c r="D8" s="2283">
        <f t="shared" si="0"/>
        <v>0</v>
      </c>
      <c r="E8" s="3472"/>
      <c r="F8" s="3447"/>
      <c r="G8" s="3473"/>
      <c r="H8" s="3474"/>
      <c r="I8" s="3475" t="s">
        <v>1002</v>
      </c>
      <c r="J8" s="3476"/>
      <c r="K8" s="148" t="s">
        <v>1003</v>
      </c>
      <c r="L8" s="149" t="s">
        <v>403</v>
      </c>
      <c r="M8" s="3477">
        <v>12</v>
      </c>
      <c r="N8" s="3477">
        <v>6</v>
      </c>
      <c r="O8" s="3477"/>
      <c r="P8" s="148"/>
      <c r="Q8" s="149"/>
      <c r="R8" s="3477"/>
      <c r="S8" s="3477"/>
      <c r="T8" s="3477"/>
      <c r="U8" s="148"/>
      <c r="V8" s="149"/>
      <c r="W8" s="3477"/>
      <c r="X8" s="3477"/>
      <c r="Y8" s="3477"/>
      <c r="Z8" s="3478"/>
      <c r="AA8" s="3478"/>
      <c r="AB8" s="3477"/>
      <c r="AC8" s="3479"/>
      <c r="AD8" s="3477"/>
      <c r="AE8" s="3480"/>
      <c r="AF8" s="3478"/>
      <c r="AG8" s="3481"/>
      <c r="AH8" s="3481"/>
      <c r="AI8" s="3482"/>
      <c r="AJ8" s="3483" t="s">
        <v>180</v>
      </c>
      <c r="AK8" s="556">
        <v>0.05</v>
      </c>
      <c r="AL8" s="3484"/>
      <c r="AM8" s="3485"/>
      <c r="AN8" s="3465">
        <f>SUM(AJ8:AK8)</f>
        <v>0.05</v>
      </c>
      <c r="AO8" s="3486"/>
      <c r="AP8" s="516"/>
      <c r="AQ8" s="3487"/>
      <c r="AR8" s="515"/>
      <c r="AS8" s="516"/>
      <c r="AT8" s="3488"/>
      <c r="AU8" s="2149">
        <f t="shared" ref="AU8:AU16" si="1">(M8+R8+W8+AB8+AG8)-B8</f>
        <v>0</v>
      </c>
      <c r="AV8" s="80">
        <f t="shared" ref="AV8:AV16" si="2">(N8+S8+X8+AC8+AH8)-(C8+D8)</f>
        <v>0</v>
      </c>
      <c r="AW8" s="81">
        <f t="shared" ref="AW8:AW16" si="3">(O8+T8+Y8+AD8+AI8)-H8</f>
        <v>0</v>
      </c>
    </row>
    <row r="9" spans="1:53" ht="25.9" customHeight="1">
      <c r="A9" s="5114"/>
      <c r="B9" s="3471">
        <v>16</v>
      </c>
      <c r="C9" s="3471">
        <v>7</v>
      </c>
      <c r="D9" s="2283">
        <f t="shared" si="0"/>
        <v>0</v>
      </c>
      <c r="E9" s="3472"/>
      <c r="F9" s="3447"/>
      <c r="G9" s="3473"/>
      <c r="H9" s="3474"/>
      <c r="I9" s="3475" t="s">
        <v>712</v>
      </c>
      <c r="J9" s="3476"/>
      <c r="K9" s="148" t="s">
        <v>1004</v>
      </c>
      <c r="L9" s="149" t="s">
        <v>1005</v>
      </c>
      <c r="M9" s="3489">
        <v>2</v>
      </c>
      <c r="N9" s="3477">
        <v>1</v>
      </c>
      <c r="O9" s="3477"/>
      <c r="P9" s="552"/>
      <c r="Q9" s="149"/>
      <c r="R9" s="3489"/>
      <c r="S9" s="3477"/>
      <c r="T9" s="3477"/>
      <c r="U9" s="148"/>
      <c r="V9" s="149"/>
      <c r="W9" s="3489"/>
      <c r="X9" s="3477"/>
      <c r="Y9" s="3477"/>
      <c r="Z9" s="3478"/>
      <c r="AA9" s="3478"/>
      <c r="AB9" s="3477"/>
      <c r="AC9" s="3479"/>
      <c r="AD9" s="3477"/>
      <c r="AE9" s="3480"/>
      <c r="AF9" s="3478"/>
      <c r="AG9" s="3481"/>
      <c r="AH9" s="3481"/>
      <c r="AI9" s="3482"/>
      <c r="AJ9" s="3490"/>
      <c r="AK9" s="3491"/>
      <c r="AL9" s="3484"/>
      <c r="AM9" s="3485"/>
      <c r="AN9" s="3492"/>
      <c r="AO9" s="3486"/>
      <c r="AP9" s="516"/>
      <c r="AQ9" s="3487"/>
      <c r="AR9" s="515"/>
      <c r="AS9" s="516"/>
      <c r="AT9" s="3488"/>
      <c r="AU9" s="2149">
        <f t="shared" si="1"/>
        <v>-14</v>
      </c>
      <c r="AV9" s="80">
        <f t="shared" si="2"/>
        <v>-6</v>
      </c>
      <c r="AW9" s="81">
        <f t="shared" si="3"/>
        <v>0</v>
      </c>
    </row>
    <row r="10" spans="1:53" ht="25.9" customHeight="1">
      <c r="A10" s="5114"/>
      <c r="B10" s="3471">
        <v>10</v>
      </c>
      <c r="C10" s="3471">
        <v>2</v>
      </c>
      <c r="D10" s="2283">
        <f t="shared" si="0"/>
        <v>0</v>
      </c>
      <c r="E10" s="3472"/>
      <c r="F10" s="3447"/>
      <c r="G10" s="3473"/>
      <c r="H10" s="3474"/>
      <c r="I10" s="3475" t="s">
        <v>1006</v>
      </c>
      <c r="J10" s="3476"/>
      <c r="K10" s="148" t="s">
        <v>1007</v>
      </c>
      <c r="L10" s="149" t="s">
        <v>479</v>
      </c>
      <c r="M10" s="3477">
        <v>10</v>
      </c>
      <c r="N10" s="3477">
        <v>2</v>
      </c>
      <c r="O10" s="3477"/>
      <c r="P10" s="148"/>
      <c r="Q10" s="149"/>
      <c r="R10" s="3477"/>
      <c r="S10" s="3477"/>
      <c r="T10" s="3477"/>
      <c r="U10" s="148"/>
      <c r="V10" s="149"/>
      <c r="W10" s="3477"/>
      <c r="X10" s="3477"/>
      <c r="Y10" s="3477"/>
      <c r="Z10" s="3478"/>
      <c r="AA10" s="3478"/>
      <c r="AB10" s="3477"/>
      <c r="AC10" s="3479"/>
      <c r="AD10" s="3477"/>
      <c r="AE10" s="3480"/>
      <c r="AF10" s="3478"/>
      <c r="AG10" s="3481"/>
      <c r="AH10" s="3481"/>
      <c r="AI10" s="3482"/>
      <c r="AJ10" s="2718" t="s">
        <v>228</v>
      </c>
      <c r="AK10" s="282">
        <v>0.05</v>
      </c>
      <c r="AL10" s="3484"/>
      <c r="AM10" s="3485"/>
      <c r="AN10" s="3465">
        <f t="shared" ref="AN10:AN11" si="4">SUM(AK10:AM10)</f>
        <v>0.05</v>
      </c>
      <c r="AO10" s="3486"/>
      <c r="AP10" s="516"/>
      <c r="AQ10" s="3487"/>
      <c r="AR10" s="515"/>
      <c r="AS10" s="516"/>
      <c r="AT10" s="3488"/>
      <c r="AU10" s="2149">
        <f t="shared" si="1"/>
        <v>0</v>
      </c>
      <c r="AV10" s="80">
        <f t="shared" si="2"/>
        <v>0</v>
      </c>
      <c r="AW10" s="81">
        <f t="shared" si="3"/>
        <v>0</v>
      </c>
    </row>
    <row r="11" spans="1:53" ht="25.9" customHeight="1">
      <c r="A11" s="5114"/>
      <c r="B11" s="3471">
        <v>10</v>
      </c>
      <c r="C11" s="3471">
        <v>2</v>
      </c>
      <c r="D11" s="2283">
        <f t="shared" si="0"/>
        <v>0</v>
      </c>
      <c r="E11" s="3472"/>
      <c r="F11" s="3447"/>
      <c r="G11" s="3473"/>
      <c r="H11" s="3474"/>
      <c r="I11" s="3475" t="s">
        <v>1008</v>
      </c>
      <c r="J11" s="3476"/>
      <c r="K11" s="148" t="s">
        <v>1004</v>
      </c>
      <c r="L11" s="149" t="s">
        <v>1005</v>
      </c>
      <c r="M11" s="3477">
        <v>10</v>
      </c>
      <c r="N11" s="3477">
        <v>2</v>
      </c>
      <c r="O11" s="3477"/>
      <c r="P11" s="148"/>
      <c r="Q11" s="149"/>
      <c r="R11" s="3477"/>
      <c r="S11" s="3477"/>
      <c r="T11" s="3477"/>
      <c r="U11" s="148"/>
      <c r="V11" s="149"/>
      <c r="W11" s="3477"/>
      <c r="X11" s="3477"/>
      <c r="Y11" s="3477"/>
      <c r="Z11" s="3478"/>
      <c r="AA11" s="3478"/>
      <c r="AB11" s="3477"/>
      <c r="AC11" s="3479"/>
      <c r="AD11" s="3477"/>
      <c r="AE11" s="3480"/>
      <c r="AF11" s="3478"/>
      <c r="AG11" s="3481"/>
      <c r="AH11" s="3481"/>
      <c r="AI11" s="3482"/>
      <c r="AJ11" s="2718" t="s">
        <v>228</v>
      </c>
      <c r="AK11" s="282">
        <v>0.1</v>
      </c>
      <c r="AL11" s="3484"/>
      <c r="AM11" s="3485"/>
      <c r="AN11" s="3465">
        <f t="shared" si="4"/>
        <v>0.1</v>
      </c>
      <c r="AO11" s="3486"/>
      <c r="AP11" s="516"/>
      <c r="AQ11" s="3487"/>
      <c r="AR11" s="515"/>
      <c r="AS11" s="516"/>
      <c r="AT11" s="3488"/>
      <c r="AU11" s="2149">
        <f t="shared" si="1"/>
        <v>0</v>
      </c>
      <c r="AV11" s="80">
        <f t="shared" si="2"/>
        <v>0</v>
      </c>
      <c r="AW11" s="81">
        <f t="shared" si="3"/>
        <v>0</v>
      </c>
    </row>
    <row r="12" spans="1:53" ht="25.9" customHeight="1">
      <c r="A12" s="5114"/>
      <c r="B12" s="3471">
        <v>10</v>
      </c>
      <c r="C12" s="3471">
        <v>2</v>
      </c>
      <c r="D12" s="2283">
        <f t="shared" si="0"/>
        <v>0</v>
      </c>
      <c r="E12" s="3472"/>
      <c r="F12" s="3447"/>
      <c r="G12" s="3473"/>
      <c r="H12" s="3474"/>
      <c r="I12" s="3475" t="s">
        <v>1009</v>
      </c>
      <c r="J12" s="3476"/>
      <c r="K12" s="148" t="s">
        <v>178</v>
      </c>
      <c r="L12" s="149" t="s">
        <v>179</v>
      </c>
      <c r="M12" s="3477">
        <v>10</v>
      </c>
      <c r="N12" s="3477">
        <v>2</v>
      </c>
      <c r="O12" s="3477"/>
      <c r="P12" s="148"/>
      <c r="Q12" s="149"/>
      <c r="R12" s="3477"/>
      <c r="S12" s="3477"/>
      <c r="T12" s="3477"/>
      <c r="U12" s="148"/>
      <c r="V12" s="149"/>
      <c r="W12" s="3477"/>
      <c r="X12" s="3477"/>
      <c r="Y12" s="3477"/>
      <c r="Z12" s="3478"/>
      <c r="AA12" s="3478"/>
      <c r="AB12" s="3477"/>
      <c r="AC12" s="3479"/>
      <c r="AD12" s="3477"/>
      <c r="AE12" s="3480"/>
      <c r="AF12" s="3478"/>
      <c r="AG12" s="3481"/>
      <c r="AH12" s="3481"/>
      <c r="AI12" s="3482"/>
      <c r="AJ12" s="2718" t="s">
        <v>357</v>
      </c>
      <c r="AK12" s="282">
        <v>0.05</v>
      </c>
      <c r="AL12" s="3484"/>
      <c r="AM12" s="3485"/>
      <c r="AN12" s="3465">
        <f>SUM(AJ12:AK12)</f>
        <v>0.05</v>
      </c>
      <c r="AO12" s="3486"/>
      <c r="AP12" s="516"/>
      <c r="AQ12" s="3487"/>
      <c r="AR12" s="515"/>
      <c r="AS12" s="516"/>
      <c r="AT12" s="3488"/>
      <c r="AU12" s="2149">
        <f t="shared" si="1"/>
        <v>0</v>
      </c>
      <c r="AV12" s="80">
        <f t="shared" si="2"/>
        <v>0</v>
      </c>
      <c r="AW12" s="81">
        <f t="shared" si="3"/>
        <v>0</v>
      </c>
    </row>
    <row r="13" spans="1:53" ht="25.9" customHeight="1">
      <c r="A13" s="5114"/>
      <c r="B13" s="3471">
        <v>10</v>
      </c>
      <c r="C13" s="3471">
        <v>2</v>
      </c>
      <c r="D13" s="2283">
        <f t="shared" si="0"/>
        <v>0</v>
      </c>
      <c r="E13" s="3472"/>
      <c r="F13" s="3447"/>
      <c r="G13" s="3473"/>
      <c r="H13" s="3474"/>
      <c r="I13" s="3475" t="s">
        <v>1010</v>
      </c>
      <c r="J13" s="3476"/>
      <c r="K13" s="148" t="s">
        <v>1011</v>
      </c>
      <c r="L13" s="149" t="s">
        <v>302</v>
      </c>
      <c r="M13" s="3477">
        <v>10</v>
      </c>
      <c r="N13" s="3477">
        <v>2</v>
      </c>
      <c r="O13" s="3477"/>
      <c r="P13" s="148"/>
      <c r="Q13" s="149"/>
      <c r="R13" s="3477"/>
      <c r="S13" s="3477"/>
      <c r="T13" s="3477"/>
      <c r="U13" s="148"/>
      <c r="V13" s="149"/>
      <c r="W13" s="3477"/>
      <c r="X13" s="3477"/>
      <c r="Y13" s="3477"/>
      <c r="Z13" s="3478"/>
      <c r="AA13" s="3478"/>
      <c r="AB13" s="3477"/>
      <c r="AC13" s="3479"/>
      <c r="AD13" s="3477"/>
      <c r="AE13" s="3480"/>
      <c r="AF13" s="3478"/>
      <c r="AG13" s="3481"/>
      <c r="AH13" s="3481"/>
      <c r="AI13" s="3482"/>
      <c r="AJ13" s="3490"/>
      <c r="AK13" s="3491"/>
      <c r="AL13" s="3484"/>
      <c r="AM13" s="3485"/>
      <c r="AN13" s="3492"/>
      <c r="AO13" s="3493" t="s">
        <v>180</v>
      </c>
      <c r="AP13" s="3494" t="s">
        <v>497</v>
      </c>
      <c r="AQ13" s="3495">
        <v>0.3</v>
      </c>
      <c r="AR13" s="3496" t="s">
        <v>180</v>
      </c>
      <c r="AS13" s="3494" t="s">
        <v>497</v>
      </c>
      <c r="AT13" s="3497">
        <v>0.3</v>
      </c>
      <c r="AU13" s="2149">
        <f t="shared" si="1"/>
        <v>0</v>
      </c>
      <c r="AV13" s="80">
        <f t="shared" si="2"/>
        <v>0</v>
      </c>
      <c r="AW13" s="81">
        <f t="shared" si="3"/>
        <v>0</v>
      </c>
    </row>
    <row r="14" spans="1:53" ht="25.9" customHeight="1">
      <c r="A14" s="5114"/>
      <c r="B14" s="3471">
        <v>10</v>
      </c>
      <c r="C14" s="3471">
        <v>2</v>
      </c>
      <c r="D14" s="2283">
        <f t="shared" si="0"/>
        <v>0</v>
      </c>
      <c r="E14" s="3472"/>
      <c r="F14" s="3447"/>
      <c r="G14" s="3473"/>
      <c r="H14" s="3474"/>
      <c r="I14" s="3475" t="s">
        <v>1012</v>
      </c>
      <c r="J14" s="3476"/>
      <c r="K14" s="148" t="s">
        <v>1013</v>
      </c>
      <c r="L14" s="149" t="s">
        <v>650</v>
      </c>
      <c r="M14" s="3477">
        <v>10</v>
      </c>
      <c r="N14" s="3477">
        <v>2</v>
      </c>
      <c r="O14" s="3477"/>
      <c r="P14" s="148"/>
      <c r="Q14" s="149"/>
      <c r="R14" s="3477"/>
      <c r="S14" s="3477"/>
      <c r="T14" s="3477"/>
      <c r="U14" s="148"/>
      <c r="V14" s="149"/>
      <c r="W14" s="3477"/>
      <c r="X14" s="3477"/>
      <c r="Y14" s="3477"/>
      <c r="Z14" s="3478"/>
      <c r="AA14" s="3478"/>
      <c r="AB14" s="3477"/>
      <c r="AC14" s="3479"/>
      <c r="AD14" s="3477"/>
      <c r="AE14" s="3480"/>
      <c r="AF14" s="3478"/>
      <c r="AG14" s="3481"/>
      <c r="AH14" s="3481"/>
      <c r="AI14" s="3482"/>
      <c r="AJ14" s="3490"/>
      <c r="AK14" s="3491"/>
      <c r="AL14" s="3484"/>
      <c r="AM14" s="3485"/>
      <c r="AN14" s="3492"/>
      <c r="AO14" s="3498" t="s">
        <v>180</v>
      </c>
      <c r="AP14" s="3499" t="s">
        <v>497</v>
      </c>
      <c r="AQ14" s="3500">
        <v>0.3</v>
      </c>
      <c r="AR14" s="3501" t="s">
        <v>180</v>
      </c>
      <c r="AS14" s="3499" t="s">
        <v>497</v>
      </c>
      <c r="AT14" s="3502">
        <v>0.3</v>
      </c>
      <c r="AU14" s="2149">
        <f t="shared" si="1"/>
        <v>0</v>
      </c>
      <c r="AV14" s="80">
        <f t="shared" si="2"/>
        <v>0</v>
      </c>
      <c r="AW14" s="81">
        <f t="shared" si="3"/>
        <v>0</v>
      </c>
    </row>
    <row r="15" spans="1:53" ht="25.9" customHeight="1">
      <c r="A15" s="5114"/>
      <c r="B15" s="3471">
        <v>12</v>
      </c>
      <c r="C15" s="3447"/>
      <c r="D15" s="2283">
        <f t="shared" si="0"/>
        <v>0</v>
      </c>
      <c r="E15" s="3472"/>
      <c r="F15" s="3447"/>
      <c r="G15" s="3473"/>
      <c r="H15" s="3474"/>
      <c r="I15" s="3475" t="s">
        <v>1014</v>
      </c>
      <c r="J15" s="3476"/>
      <c r="K15" s="148" t="s">
        <v>964</v>
      </c>
      <c r="L15" s="149" t="s">
        <v>543</v>
      </c>
      <c r="M15" s="3477">
        <v>12</v>
      </c>
      <c r="N15" s="3477"/>
      <c r="O15" s="3477"/>
      <c r="P15" s="148"/>
      <c r="Q15" s="149"/>
      <c r="R15" s="3477"/>
      <c r="S15" s="3477"/>
      <c r="T15" s="3477"/>
      <c r="U15" s="148"/>
      <c r="V15" s="149"/>
      <c r="W15" s="3477"/>
      <c r="X15" s="3477"/>
      <c r="Y15" s="3477"/>
      <c r="Z15" s="3478"/>
      <c r="AA15" s="3478"/>
      <c r="AB15" s="3477"/>
      <c r="AC15" s="3479"/>
      <c r="AD15" s="3477"/>
      <c r="AE15" s="3480"/>
      <c r="AF15" s="3478"/>
      <c r="AG15" s="3481"/>
      <c r="AH15" s="3481"/>
      <c r="AI15" s="3482"/>
      <c r="AJ15" s="3490"/>
      <c r="AK15" s="3491"/>
      <c r="AL15" s="3484"/>
      <c r="AM15" s="3485"/>
      <c r="AN15" s="3492"/>
      <c r="AO15" s="3486"/>
      <c r="AP15" s="516"/>
      <c r="AQ15" s="3487"/>
      <c r="AR15" s="515"/>
      <c r="AS15" s="516"/>
      <c r="AT15" s="3488"/>
      <c r="AU15" s="2149">
        <f t="shared" si="1"/>
        <v>0</v>
      </c>
      <c r="AV15" s="80">
        <f t="shared" si="2"/>
        <v>0</v>
      </c>
      <c r="AW15" s="81">
        <f t="shared" si="3"/>
        <v>0</v>
      </c>
    </row>
    <row r="16" spans="1:53" ht="25.9" customHeight="1">
      <c r="A16" s="5114"/>
      <c r="B16" s="3471">
        <v>9</v>
      </c>
      <c r="C16" s="3471">
        <v>3</v>
      </c>
      <c r="D16" s="2283">
        <f t="shared" si="0"/>
        <v>0</v>
      </c>
      <c r="E16" s="3472"/>
      <c r="F16" s="3447"/>
      <c r="G16" s="3473"/>
      <c r="H16" s="3474"/>
      <c r="I16" s="3475" t="s">
        <v>1015</v>
      </c>
      <c r="J16" s="3476"/>
      <c r="K16" s="148" t="s">
        <v>1016</v>
      </c>
      <c r="L16" s="149" t="s">
        <v>1017</v>
      </c>
      <c r="M16" s="3477">
        <v>9</v>
      </c>
      <c r="N16" s="3477">
        <v>3</v>
      </c>
      <c r="O16" s="3477"/>
      <c r="P16" s="148"/>
      <c r="Q16" s="149"/>
      <c r="R16" s="3477"/>
      <c r="S16" s="3477"/>
      <c r="T16" s="3477"/>
      <c r="U16" s="148"/>
      <c r="V16" s="149"/>
      <c r="W16" s="3477"/>
      <c r="X16" s="3477"/>
      <c r="Y16" s="3477"/>
      <c r="Z16" s="3478"/>
      <c r="AA16" s="3478"/>
      <c r="AB16" s="3477"/>
      <c r="AC16" s="3479"/>
      <c r="AD16" s="3477"/>
      <c r="AE16" s="3480"/>
      <c r="AF16" s="3478"/>
      <c r="AG16" s="3481"/>
      <c r="AH16" s="3481"/>
      <c r="AI16" s="3482"/>
      <c r="AJ16" s="3490"/>
      <c r="AK16" s="3491"/>
      <c r="AL16" s="3484"/>
      <c r="AM16" s="3485"/>
      <c r="AN16" s="3492"/>
      <c r="AO16" s="3498" t="s">
        <v>180</v>
      </c>
      <c r="AP16" s="3499" t="s">
        <v>497</v>
      </c>
      <c r="AQ16" s="3500">
        <v>0.1</v>
      </c>
      <c r="AR16" s="3501" t="s">
        <v>180</v>
      </c>
      <c r="AS16" s="3499" t="s">
        <v>497</v>
      </c>
      <c r="AT16" s="3502">
        <v>0.1</v>
      </c>
      <c r="AU16" s="2149">
        <f t="shared" si="1"/>
        <v>0</v>
      </c>
      <c r="AV16" s="80">
        <f t="shared" si="2"/>
        <v>0</v>
      </c>
      <c r="AW16" s="81">
        <f t="shared" si="3"/>
        <v>0</v>
      </c>
    </row>
    <row r="17" spans="1:49">
      <c r="A17" s="2322" t="s">
        <v>1018</v>
      </c>
      <c r="B17" s="2604">
        <f>SUM(B7:B16)</f>
        <v>99</v>
      </c>
      <c r="C17" s="2604">
        <f t="shared" ref="C17:H17" si="5">SUM(C7:C16)</f>
        <v>46</v>
      </c>
      <c r="D17" s="3503">
        <f t="shared" si="5"/>
        <v>0</v>
      </c>
      <c r="E17" s="3504">
        <f t="shared" si="5"/>
        <v>0</v>
      </c>
      <c r="F17" s="2604">
        <f t="shared" ref="F17:G17" si="6">SUM(F7:F16)</f>
        <v>0</v>
      </c>
      <c r="G17" s="3505">
        <f t="shared" si="6"/>
        <v>0</v>
      </c>
      <c r="H17" s="2603">
        <f t="shared" si="5"/>
        <v>0</v>
      </c>
      <c r="I17" s="820"/>
      <c r="J17" s="3506"/>
      <c r="K17" s="3507"/>
      <c r="L17" s="3508"/>
      <c r="M17" s="3509"/>
      <c r="N17" s="3509"/>
      <c r="O17" s="3509"/>
      <c r="P17" s="3507"/>
      <c r="Q17" s="3508"/>
      <c r="R17" s="3509"/>
      <c r="S17" s="3509"/>
      <c r="T17" s="3509"/>
      <c r="U17" s="3507"/>
      <c r="V17" s="3508"/>
      <c r="W17" s="3509"/>
      <c r="X17" s="3509"/>
      <c r="Y17" s="3509"/>
      <c r="Z17" s="3510"/>
      <c r="AA17" s="3510"/>
      <c r="AB17" s="3509"/>
      <c r="AC17" s="3511"/>
      <c r="AD17" s="3509"/>
      <c r="AE17" s="3512"/>
      <c r="AF17" s="3510"/>
      <c r="AG17" s="3513"/>
      <c r="AH17" s="3513"/>
      <c r="AI17" s="3514"/>
      <c r="AJ17" s="3515"/>
      <c r="AK17" s="3516"/>
      <c r="AL17" s="3517"/>
      <c r="AM17" s="3518"/>
      <c r="AN17" s="3519">
        <f>SUM(AN7:AN16)</f>
        <v>0.3</v>
      </c>
      <c r="AO17" s="3520"/>
      <c r="AP17" s="3521"/>
      <c r="AQ17" s="3522">
        <f>SUM(AQ7:AQ16)</f>
        <v>0.7</v>
      </c>
      <c r="AR17" s="3523"/>
      <c r="AS17" s="3521"/>
      <c r="AT17" s="3524"/>
      <c r="AU17" s="3524"/>
      <c r="AV17" s="3524"/>
      <c r="AW17" s="3524"/>
    </row>
    <row r="18" spans="1:49" ht="25.9" customHeight="1">
      <c r="A18" s="5114" t="s">
        <v>1019</v>
      </c>
      <c r="B18" s="3525">
        <v>10</v>
      </c>
      <c r="C18" s="3525">
        <v>2</v>
      </c>
      <c r="D18" s="2283">
        <f t="shared" ref="D18:D22" si="7">SUM(E18:G18)</f>
        <v>0</v>
      </c>
      <c r="E18" s="3472"/>
      <c r="F18" s="3447"/>
      <c r="G18" s="3473"/>
      <c r="H18" s="3474"/>
      <c r="I18" s="3475" t="s">
        <v>1020</v>
      </c>
      <c r="J18" s="3476"/>
      <c r="K18" s="148" t="s">
        <v>1021</v>
      </c>
      <c r="L18" s="149" t="s">
        <v>1022</v>
      </c>
      <c r="M18" s="3477">
        <v>10</v>
      </c>
      <c r="N18" s="3477">
        <v>2</v>
      </c>
      <c r="O18" s="3477"/>
      <c r="P18" s="148"/>
      <c r="Q18" s="149"/>
      <c r="R18" s="3477"/>
      <c r="S18" s="3477"/>
      <c r="T18" s="3477"/>
      <c r="U18" s="148"/>
      <c r="V18" s="149"/>
      <c r="W18" s="3477"/>
      <c r="X18" s="3477"/>
      <c r="Y18" s="3477"/>
      <c r="Z18" s="3478"/>
      <c r="AA18" s="3478"/>
      <c r="AB18" s="3477"/>
      <c r="AC18" s="3479"/>
      <c r="AD18" s="3477"/>
      <c r="AE18" s="3480"/>
      <c r="AF18" s="3478"/>
      <c r="AG18" s="3481"/>
      <c r="AH18" s="3481"/>
      <c r="AI18" s="3482"/>
      <c r="AJ18" s="3490"/>
      <c r="AK18" s="3491"/>
      <c r="AL18" s="3484"/>
      <c r="AM18" s="3485"/>
      <c r="AN18" s="3492"/>
      <c r="AO18" s="3498" t="s">
        <v>180</v>
      </c>
      <c r="AP18" s="3499" t="s">
        <v>497</v>
      </c>
      <c r="AQ18" s="3500">
        <v>0.2</v>
      </c>
      <c r="AR18" s="3501" t="s">
        <v>180</v>
      </c>
      <c r="AS18" s="3499" t="s">
        <v>497</v>
      </c>
      <c r="AT18" s="3502">
        <v>0.2</v>
      </c>
      <c r="AU18" s="2149">
        <f>(M18+R18+W18+AB18+AG18)-B18</f>
        <v>0</v>
      </c>
      <c r="AV18" s="80">
        <f>(N18+S18+X18+AC18+AH18)-(C18+D18)</f>
        <v>0</v>
      </c>
      <c r="AW18" s="81">
        <f>(O18+T18+Y18+AD18+AI18)-H18</f>
        <v>0</v>
      </c>
    </row>
    <row r="19" spans="1:49" ht="25.9" customHeight="1">
      <c r="A19" s="5114"/>
      <c r="B19" s="3525">
        <v>10</v>
      </c>
      <c r="C19" s="3525">
        <v>4</v>
      </c>
      <c r="D19" s="2283">
        <f t="shared" si="7"/>
        <v>0</v>
      </c>
      <c r="E19" s="3472"/>
      <c r="F19" s="3447"/>
      <c r="G19" s="3473"/>
      <c r="H19" s="3474"/>
      <c r="I19" s="3475" t="s">
        <v>1023</v>
      </c>
      <c r="J19" s="3476"/>
      <c r="K19" s="148" t="s">
        <v>1013</v>
      </c>
      <c r="L19" s="149" t="s">
        <v>650</v>
      </c>
      <c r="M19" s="3477">
        <v>10</v>
      </c>
      <c r="N19" s="3477">
        <v>4</v>
      </c>
      <c r="O19" s="3477"/>
      <c r="P19" s="148"/>
      <c r="Q19" s="149"/>
      <c r="R19" s="3477"/>
      <c r="S19" s="3477"/>
      <c r="T19" s="3477"/>
      <c r="U19" s="148"/>
      <c r="V19" s="149"/>
      <c r="W19" s="3477"/>
      <c r="X19" s="3477"/>
      <c r="Y19" s="3477"/>
      <c r="Z19" s="3478"/>
      <c r="AA19" s="3478"/>
      <c r="AB19" s="3477"/>
      <c r="AC19" s="3479"/>
      <c r="AD19" s="3477"/>
      <c r="AE19" s="3480"/>
      <c r="AF19" s="3478"/>
      <c r="AG19" s="3481"/>
      <c r="AH19" s="3481"/>
      <c r="AI19" s="3482"/>
      <c r="AJ19" s="2718" t="s">
        <v>180</v>
      </c>
      <c r="AK19" s="3526">
        <v>0.2</v>
      </c>
      <c r="AL19" s="3484"/>
      <c r="AM19" s="3485"/>
      <c r="AN19" s="3527">
        <v>0.2</v>
      </c>
      <c r="AO19" s="3486"/>
      <c r="AP19" s="516"/>
      <c r="AQ19" s="3487"/>
      <c r="AR19" s="515"/>
      <c r="AS19" s="516"/>
      <c r="AT19" s="3488"/>
      <c r="AU19" s="2149">
        <f t="shared" ref="AU19:AU22" si="8">(M19+R19+W19+AB19+AG19)-B19</f>
        <v>0</v>
      </c>
      <c r="AV19" s="80">
        <f t="shared" ref="AV19:AV22" si="9">(N19+S19+X19+AC19+AH19)-(C19+D19)</f>
        <v>0</v>
      </c>
      <c r="AW19" s="81">
        <f t="shared" ref="AW19:AW22" si="10">(O19+T19+Y19+AD19+AI19)-H19</f>
        <v>0</v>
      </c>
    </row>
    <row r="20" spans="1:49" ht="25.9" customHeight="1">
      <c r="A20" s="5114"/>
      <c r="B20" s="3525">
        <v>10</v>
      </c>
      <c r="C20" s="3471">
        <v>4</v>
      </c>
      <c r="D20" s="2283">
        <f t="shared" si="7"/>
        <v>0</v>
      </c>
      <c r="E20" s="3472"/>
      <c r="F20" s="3447"/>
      <c r="G20" s="3473"/>
      <c r="H20" s="3474"/>
      <c r="I20" s="3475" t="s">
        <v>1024</v>
      </c>
      <c r="J20" s="3476"/>
      <c r="K20" s="148" t="s">
        <v>1007</v>
      </c>
      <c r="L20" s="149" t="s">
        <v>479</v>
      </c>
      <c r="M20" s="3477">
        <v>10</v>
      </c>
      <c r="N20" s="3477">
        <v>4</v>
      </c>
      <c r="O20" s="3477"/>
      <c r="P20" s="148"/>
      <c r="Q20" s="149"/>
      <c r="R20" s="3477"/>
      <c r="S20" s="3477"/>
      <c r="T20" s="3477"/>
      <c r="U20" s="148"/>
      <c r="V20" s="149"/>
      <c r="W20" s="3477"/>
      <c r="X20" s="3477"/>
      <c r="Y20" s="3477"/>
      <c r="Z20" s="3478"/>
      <c r="AA20" s="3478"/>
      <c r="AB20" s="3477"/>
      <c r="AC20" s="3477"/>
      <c r="AD20" s="3528"/>
      <c r="AE20" s="3478"/>
      <c r="AF20" s="3478"/>
      <c r="AG20" s="3481"/>
      <c r="AH20" s="3481"/>
      <c r="AI20" s="3482"/>
      <c r="AJ20" s="2718" t="s">
        <v>180</v>
      </c>
      <c r="AK20" s="3526">
        <v>0.2</v>
      </c>
      <c r="AL20" s="3484"/>
      <c r="AM20" s="3485"/>
      <c r="AN20" s="3527">
        <v>0.2</v>
      </c>
      <c r="AO20" s="3486"/>
      <c r="AP20" s="516"/>
      <c r="AQ20" s="3487"/>
      <c r="AR20" s="515"/>
      <c r="AS20" s="516"/>
      <c r="AT20" s="3488"/>
      <c r="AU20" s="2149">
        <f t="shared" si="8"/>
        <v>0</v>
      </c>
      <c r="AV20" s="80">
        <f t="shared" si="9"/>
        <v>0</v>
      </c>
      <c r="AW20" s="81">
        <f t="shared" si="10"/>
        <v>0</v>
      </c>
    </row>
    <row r="21" spans="1:49" ht="25.9" customHeight="1">
      <c r="A21" s="5114"/>
      <c r="B21" s="3471">
        <v>10</v>
      </c>
      <c r="C21" s="3471">
        <v>2</v>
      </c>
      <c r="D21" s="2283">
        <f t="shared" si="7"/>
        <v>0</v>
      </c>
      <c r="E21" s="3472"/>
      <c r="F21" s="3447"/>
      <c r="G21" s="3473"/>
      <c r="H21" s="3474"/>
      <c r="I21" s="3475" t="s">
        <v>1025</v>
      </c>
      <c r="J21" s="3476"/>
      <c r="K21" s="148" t="s">
        <v>1026</v>
      </c>
      <c r="L21" s="149" t="s">
        <v>1027</v>
      </c>
      <c r="M21" s="3477">
        <v>10</v>
      </c>
      <c r="N21" s="3477">
        <v>2</v>
      </c>
      <c r="O21" s="3477"/>
      <c r="P21" s="148"/>
      <c r="Q21" s="149"/>
      <c r="R21" s="3477"/>
      <c r="S21" s="3477"/>
      <c r="T21" s="3477"/>
      <c r="U21" s="148"/>
      <c r="V21" s="149"/>
      <c r="W21" s="3477"/>
      <c r="X21" s="3477"/>
      <c r="Y21" s="3477"/>
      <c r="Z21" s="3478"/>
      <c r="AA21" s="3478"/>
      <c r="AB21" s="3477"/>
      <c r="AC21" s="3477"/>
      <c r="AD21" s="3477"/>
      <c r="AE21" s="3478"/>
      <c r="AF21" s="3478"/>
      <c r="AG21" s="3481"/>
      <c r="AH21" s="3481"/>
      <c r="AI21" s="3482"/>
      <c r="AJ21" s="3490"/>
      <c r="AK21" s="3491"/>
      <c r="AL21" s="3484"/>
      <c r="AM21" s="3485"/>
      <c r="AN21" s="3492"/>
      <c r="AO21" s="3529" t="s">
        <v>180</v>
      </c>
      <c r="AP21" s="528" t="s">
        <v>497</v>
      </c>
      <c r="AQ21" s="526">
        <v>0.2</v>
      </c>
      <c r="AR21" s="527" t="s">
        <v>180</v>
      </c>
      <c r="AS21" s="528" t="s">
        <v>497</v>
      </c>
      <c r="AT21" s="2170">
        <v>0.2</v>
      </c>
      <c r="AU21" s="2149">
        <f t="shared" si="8"/>
        <v>0</v>
      </c>
      <c r="AV21" s="80">
        <f t="shared" si="9"/>
        <v>0</v>
      </c>
      <c r="AW21" s="81">
        <f t="shared" si="10"/>
        <v>0</v>
      </c>
    </row>
    <row r="22" spans="1:49" ht="25.9" customHeight="1">
      <c r="A22" s="5114"/>
      <c r="B22" s="3471">
        <v>10</v>
      </c>
      <c r="C22" s="3471">
        <v>2</v>
      </c>
      <c r="D22" s="2283">
        <f t="shared" si="7"/>
        <v>0</v>
      </c>
      <c r="E22" s="3472"/>
      <c r="F22" s="3447"/>
      <c r="G22" s="3473"/>
      <c r="H22" s="3474"/>
      <c r="I22" s="3475" t="s">
        <v>1028</v>
      </c>
      <c r="J22" s="3476"/>
      <c r="K22" s="148" t="s">
        <v>1029</v>
      </c>
      <c r="L22" s="149" t="s">
        <v>626</v>
      </c>
      <c r="M22" s="3477">
        <v>10</v>
      </c>
      <c r="N22" s="3477">
        <v>2</v>
      </c>
      <c r="O22" s="3477"/>
      <c r="P22" s="148"/>
      <c r="Q22" s="149"/>
      <c r="R22" s="3477"/>
      <c r="S22" s="3477"/>
      <c r="T22" s="3477"/>
      <c r="U22" s="148"/>
      <c r="V22" s="149"/>
      <c r="W22" s="3477"/>
      <c r="X22" s="3477"/>
      <c r="Y22" s="3477"/>
      <c r="Z22" s="3478"/>
      <c r="AA22" s="3478"/>
      <c r="AB22" s="3477"/>
      <c r="AC22" s="3477"/>
      <c r="AD22" s="3477"/>
      <c r="AE22" s="3478"/>
      <c r="AF22" s="3478"/>
      <c r="AG22" s="3481"/>
      <c r="AH22" s="3481"/>
      <c r="AI22" s="3482"/>
      <c r="AJ22" s="3490"/>
      <c r="AK22" s="3491"/>
      <c r="AL22" s="3484"/>
      <c r="AM22" s="3485"/>
      <c r="AN22" s="3492"/>
      <c r="AO22" s="3529" t="s">
        <v>180</v>
      </c>
      <c r="AP22" s="528" t="s">
        <v>497</v>
      </c>
      <c r="AQ22" s="526">
        <v>0.2</v>
      </c>
      <c r="AR22" s="527" t="s">
        <v>180</v>
      </c>
      <c r="AS22" s="528" t="s">
        <v>497</v>
      </c>
      <c r="AT22" s="2170">
        <v>0.2</v>
      </c>
      <c r="AU22" s="2149">
        <f t="shared" si="8"/>
        <v>0</v>
      </c>
      <c r="AV22" s="80">
        <f t="shared" si="9"/>
        <v>0</v>
      </c>
      <c r="AW22" s="81">
        <f t="shared" si="10"/>
        <v>0</v>
      </c>
    </row>
    <row r="23" spans="1:49">
      <c r="A23" s="2322" t="s">
        <v>1018</v>
      </c>
      <c r="B23" s="2604">
        <f t="shared" ref="B23:H23" si="11">SUM(B18:B22)</f>
        <v>50</v>
      </c>
      <c r="C23" s="2604">
        <f t="shared" si="11"/>
        <v>14</v>
      </c>
      <c r="D23" s="3503">
        <f t="shared" si="11"/>
        <v>0</v>
      </c>
      <c r="E23" s="3504">
        <f t="shared" si="11"/>
        <v>0</v>
      </c>
      <c r="F23" s="2604">
        <f t="shared" si="11"/>
        <v>0</v>
      </c>
      <c r="G23" s="3505">
        <f t="shared" si="11"/>
        <v>0</v>
      </c>
      <c r="H23" s="2603">
        <f t="shared" si="11"/>
        <v>0</v>
      </c>
      <c r="I23" s="820"/>
      <c r="J23" s="3530"/>
      <c r="K23" s="3507"/>
      <c r="L23" s="3508"/>
      <c r="M23" s="3509"/>
      <c r="N23" s="3509"/>
      <c r="O23" s="3509"/>
      <c r="P23" s="3507"/>
      <c r="Q23" s="3508"/>
      <c r="R23" s="3509"/>
      <c r="S23" s="3509"/>
      <c r="T23" s="3509"/>
      <c r="U23" s="3507"/>
      <c r="V23" s="3508"/>
      <c r="W23" s="3509"/>
      <c r="X23" s="3509"/>
      <c r="Y23" s="3509"/>
      <c r="Z23" s="3510"/>
      <c r="AA23" s="3510"/>
      <c r="AB23" s="3509"/>
      <c r="AC23" s="3509"/>
      <c r="AD23" s="3509"/>
      <c r="AE23" s="3510"/>
      <c r="AF23" s="3510"/>
      <c r="AG23" s="3513"/>
      <c r="AH23" s="3513"/>
      <c r="AI23" s="3514"/>
      <c r="AJ23" s="3515"/>
      <c r="AK23" s="3521"/>
      <c r="AL23" s="3517"/>
      <c r="AM23" s="3531"/>
      <c r="AN23" s="3519">
        <f>SUM(AN18:AN22)</f>
        <v>0.4</v>
      </c>
      <c r="AO23" s="3520"/>
      <c r="AP23" s="3521"/>
      <c r="AQ23" s="3522">
        <f>SUM(AQ18:AQ22)</f>
        <v>0.60000000000000009</v>
      </c>
      <c r="AR23" s="3523"/>
      <c r="AS23" s="3521"/>
      <c r="AT23" s="3532"/>
      <c r="AU23" s="3532"/>
      <c r="AV23" s="3532"/>
      <c r="AW23" s="3532"/>
    </row>
    <row r="24" spans="1:49" ht="25.9" customHeight="1">
      <c r="A24" s="5114" t="s">
        <v>1030</v>
      </c>
      <c r="B24" s="3471">
        <v>12</v>
      </c>
      <c r="C24" s="3471">
        <v>3</v>
      </c>
      <c r="D24" s="2283">
        <f t="shared" ref="D24:D30" si="12">SUM(E24:G24)</f>
        <v>0</v>
      </c>
      <c r="E24" s="3472"/>
      <c r="F24" s="3447"/>
      <c r="G24" s="3473"/>
      <c r="H24" s="3474"/>
      <c r="I24" s="3475" t="s">
        <v>1031</v>
      </c>
      <c r="J24" s="3533"/>
      <c r="K24" s="148" t="s">
        <v>1032</v>
      </c>
      <c r="L24" s="149" t="s">
        <v>380</v>
      </c>
      <c r="M24" s="3477">
        <v>12</v>
      </c>
      <c r="N24" s="3477">
        <v>3</v>
      </c>
      <c r="O24" s="3477"/>
      <c r="P24" s="148"/>
      <c r="Q24" s="149"/>
      <c r="R24" s="3477"/>
      <c r="S24" s="3477"/>
      <c r="T24" s="3477"/>
      <c r="U24" s="148"/>
      <c r="V24" s="149"/>
      <c r="W24" s="3477"/>
      <c r="X24" s="3477"/>
      <c r="Y24" s="3477"/>
      <c r="Z24" s="3478"/>
      <c r="AA24" s="3478"/>
      <c r="AB24" s="3477"/>
      <c r="AC24" s="3477"/>
      <c r="AD24" s="3477"/>
      <c r="AE24" s="3478"/>
      <c r="AF24" s="3478"/>
      <c r="AG24" s="3481"/>
      <c r="AH24" s="3481"/>
      <c r="AI24" s="3482"/>
      <c r="AJ24" s="2718" t="s">
        <v>180</v>
      </c>
      <c r="AK24" s="282">
        <v>0.13</v>
      </c>
      <c r="AL24" s="3484"/>
      <c r="AM24" s="3485"/>
      <c r="AN24" s="3534">
        <v>0.13</v>
      </c>
      <c r="AO24" s="3486"/>
      <c r="AP24" s="516"/>
      <c r="AQ24" s="3487"/>
      <c r="AR24" s="515"/>
      <c r="AS24" s="516"/>
      <c r="AT24" s="3488"/>
      <c r="AU24" s="2149">
        <f>(M24+R24+W24+AB24+AG24)-B24</f>
        <v>0</v>
      </c>
      <c r="AV24" s="80">
        <f>(N24+S24+X24+AC24+AH24)-(C24+D24)</f>
        <v>0</v>
      </c>
      <c r="AW24" s="81">
        <f>(O24+T24+Y24+AD24+AI24)-H24</f>
        <v>0</v>
      </c>
    </row>
    <row r="25" spans="1:49" ht="25.9" customHeight="1">
      <c r="A25" s="5114"/>
      <c r="B25" s="3525">
        <v>5</v>
      </c>
      <c r="C25" s="3525">
        <v>1</v>
      </c>
      <c r="D25" s="2283">
        <f t="shared" si="12"/>
        <v>0</v>
      </c>
      <c r="E25" s="3472"/>
      <c r="F25" s="3447"/>
      <c r="G25" s="3473"/>
      <c r="H25" s="3474"/>
      <c r="I25" s="3475" t="s">
        <v>1033</v>
      </c>
      <c r="J25" s="3476"/>
      <c r="K25" s="148" t="s">
        <v>1034</v>
      </c>
      <c r="L25" s="149" t="s">
        <v>1035</v>
      </c>
      <c r="M25" s="3477">
        <v>5</v>
      </c>
      <c r="N25" s="3477">
        <v>1</v>
      </c>
      <c r="O25" s="3477"/>
      <c r="P25" s="148"/>
      <c r="Q25" s="149"/>
      <c r="R25" s="3477"/>
      <c r="S25" s="3477"/>
      <c r="T25" s="3477"/>
      <c r="U25" s="148"/>
      <c r="V25" s="149"/>
      <c r="W25" s="3477"/>
      <c r="X25" s="3477"/>
      <c r="Y25" s="3477"/>
      <c r="Z25" s="3478"/>
      <c r="AA25" s="3478"/>
      <c r="AB25" s="3477"/>
      <c r="AC25" s="3477"/>
      <c r="AD25" s="3477"/>
      <c r="AE25" s="3478"/>
      <c r="AF25" s="3478"/>
      <c r="AG25" s="3481"/>
      <c r="AH25" s="3481"/>
      <c r="AI25" s="3482"/>
      <c r="AJ25" s="3490"/>
      <c r="AK25" s="3491"/>
      <c r="AL25" s="3484"/>
      <c r="AM25" s="3485"/>
      <c r="AN25" s="3492"/>
      <c r="AO25" s="3486"/>
      <c r="AP25" s="516"/>
      <c r="AQ25" s="3487"/>
      <c r="AR25" s="515"/>
      <c r="AS25" s="516"/>
      <c r="AT25" s="3488"/>
      <c r="AU25" s="2149">
        <f t="shared" ref="AU25:AU29" si="13">(M25+R25+W25+AB25+AG25)-B25</f>
        <v>0</v>
      </c>
      <c r="AV25" s="80">
        <f t="shared" ref="AV25:AV29" si="14">(N25+S25+X25+AC25+AH25)-(C25+D25)</f>
        <v>0</v>
      </c>
      <c r="AW25" s="81">
        <f t="shared" ref="AW25:AW29" si="15">(O25+T25+Y25+AD25+AI25)-H25</f>
        <v>0</v>
      </c>
    </row>
    <row r="26" spans="1:49" ht="25.9" customHeight="1">
      <c r="A26" s="5114"/>
      <c r="B26" s="3525">
        <v>10</v>
      </c>
      <c r="C26" s="3471">
        <v>2</v>
      </c>
      <c r="D26" s="2283">
        <f t="shared" si="12"/>
        <v>0</v>
      </c>
      <c r="E26" s="3472"/>
      <c r="F26" s="3447"/>
      <c r="G26" s="3473"/>
      <c r="H26" s="3474"/>
      <c r="I26" s="3475" t="s">
        <v>1036</v>
      </c>
      <c r="J26" s="3476"/>
      <c r="K26" s="148" t="s">
        <v>1037</v>
      </c>
      <c r="L26" s="149" t="s">
        <v>435</v>
      </c>
      <c r="M26" s="3477">
        <v>10</v>
      </c>
      <c r="N26" s="3477">
        <v>2</v>
      </c>
      <c r="O26" s="3477"/>
      <c r="P26" s="148"/>
      <c r="Q26" s="149"/>
      <c r="R26" s="3477"/>
      <c r="S26" s="3477"/>
      <c r="T26" s="3477"/>
      <c r="U26" s="148"/>
      <c r="V26" s="149"/>
      <c r="W26" s="3477"/>
      <c r="X26" s="3477"/>
      <c r="Y26" s="3477"/>
      <c r="Z26" s="3478"/>
      <c r="AA26" s="3478"/>
      <c r="AB26" s="3477"/>
      <c r="AC26" s="3477"/>
      <c r="AD26" s="3477"/>
      <c r="AE26" s="3478"/>
      <c r="AF26" s="3478"/>
      <c r="AG26" s="3481"/>
      <c r="AH26" s="3481"/>
      <c r="AI26" s="3482"/>
      <c r="AJ26" s="3483" t="s">
        <v>228</v>
      </c>
      <c r="AK26" s="556">
        <v>0.14000000000000001</v>
      </c>
      <c r="AL26" s="2160"/>
      <c r="AM26" s="3535"/>
      <c r="AN26" s="3465">
        <v>0.14000000000000001</v>
      </c>
      <c r="AO26" s="3486"/>
      <c r="AP26" s="516"/>
      <c r="AQ26" s="3487"/>
      <c r="AR26" s="515"/>
      <c r="AS26" s="516"/>
      <c r="AT26" s="3488"/>
      <c r="AU26" s="2149">
        <f t="shared" si="13"/>
        <v>0</v>
      </c>
      <c r="AV26" s="80">
        <f t="shared" si="14"/>
        <v>0</v>
      </c>
      <c r="AW26" s="81">
        <f t="shared" si="15"/>
        <v>0</v>
      </c>
    </row>
    <row r="27" spans="1:49" ht="25.9" customHeight="1">
      <c r="A27" s="5114"/>
      <c r="B27" s="3525">
        <v>10</v>
      </c>
      <c r="C27" s="3471">
        <v>2</v>
      </c>
      <c r="D27" s="2283">
        <f t="shared" si="12"/>
        <v>0</v>
      </c>
      <c r="E27" s="3472"/>
      <c r="F27" s="3447"/>
      <c r="G27" s="3473"/>
      <c r="H27" s="3474"/>
      <c r="I27" s="3475" t="s">
        <v>1038</v>
      </c>
      <c r="J27" s="3476"/>
      <c r="K27" s="148" t="s">
        <v>1039</v>
      </c>
      <c r="L27" s="149" t="s">
        <v>385</v>
      </c>
      <c r="M27" s="3477">
        <v>10</v>
      </c>
      <c r="N27" s="3477">
        <v>2</v>
      </c>
      <c r="O27" s="3477"/>
      <c r="P27" s="148"/>
      <c r="Q27" s="149"/>
      <c r="R27" s="3477"/>
      <c r="S27" s="3477"/>
      <c r="T27" s="3477"/>
      <c r="U27" s="148"/>
      <c r="V27" s="149"/>
      <c r="W27" s="3477"/>
      <c r="X27" s="3477"/>
      <c r="Y27" s="3477"/>
      <c r="Z27" s="3478"/>
      <c r="AA27" s="3478"/>
      <c r="AB27" s="3477"/>
      <c r="AC27" s="3477"/>
      <c r="AD27" s="3477"/>
      <c r="AE27" s="3478"/>
      <c r="AF27" s="3478"/>
      <c r="AG27" s="3481"/>
      <c r="AH27" s="3481"/>
      <c r="AI27" s="3482"/>
      <c r="AJ27" s="3490"/>
      <c r="AK27" s="3491"/>
      <c r="AL27" s="3484"/>
      <c r="AM27" s="3485"/>
      <c r="AN27" s="3492"/>
      <c r="AO27" s="3498" t="s">
        <v>180</v>
      </c>
      <c r="AP27" s="3499" t="s">
        <v>651</v>
      </c>
      <c r="AQ27" s="3500">
        <v>0.3</v>
      </c>
      <c r="AR27" s="3501" t="s">
        <v>180</v>
      </c>
      <c r="AS27" s="3499" t="s">
        <v>651</v>
      </c>
      <c r="AT27" s="3502">
        <v>0.3</v>
      </c>
      <c r="AU27" s="2149">
        <f t="shared" si="13"/>
        <v>0</v>
      </c>
      <c r="AV27" s="80">
        <f t="shared" si="14"/>
        <v>0</v>
      </c>
      <c r="AW27" s="81">
        <f t="shared" si="15"/>
        <v>0</v>
      </c>
    </row>
    <row r="28" spans="1:49" ht="25.9" customHeight="1">
      <c r="A28" s="5114"/>
      <c r="B28" s="3525">
        <v>6</v>
      </c>
      <c r="C28" s="3471">
        <v>6</v>
      </c>
      <c r="D28" s="2283">
        <f t="shared" si="12"/>
        <v>0</v>
      </c>
      <c r="E28" s="3472"/>
      <c r="F28" s="3447"/>
      <c r="G28" s="3473"/>
      <c r="H28" s="3474"/>
      <c r="I28" s="3475" t="s">
        <v>1040</v>
      </c>
      <c r="J28" s="3476"/>
      <c r="K28" s="148" t="s">
        <v>1041</v>
      </c>
      <c r="L28" s="149" t="s">
        <v>1035</v>
      </c>
      <c r="M28" s="3477">
        <v>6</v>
      </c>
      <c r="N28" s="3477">
        <v>6</v>
      </c>
      <c r="O28" s="3477"/>
      <c r="P28" s="148"/>
      <c r="Q28" s="149"/>
      <c r="R28" s="3477"/>
      <c r="S28" s="3477"/>
      <c r="T28" s="3477"/>
      <c r="U28" s="148"/>
      <c r="V28" s="149"/>
      <c r="W28" s="3477"/>
      <c r="X28" s="3477"/>
      <c r="Y28" s="3477"/>
      <c r="Z28" s="3478"/>
      <c r="AA28" s="3478"/>
      <c r="AB28" s="3477"/>
      <c r="AC28" s="3477"/>
      <c r="AD28" s="3477"/>
      <c r="AE28" s="3478"/>
      <c r="AF28" s="3478"/>
      <c r="AG28" s="3481"/>
      <c r="AH28" s="3481"/>
      <c r="AI28" s="3482"/>
      <c r="AJ28" s="3490"/>
      <c r="AK28" s="3491"/>
      <c r="AL28" s="3484"/>
      <c r="AM28" s="3485"/>
      <c r="AN28" s="3492"/>
      <c r="AO28" s="3498" t="s">
        <v>180</v>
      </c>
      <c r="AP28" s="3499" t="s">
        <v>651</v>
      </c>
      <c r="AQ28" s="3500">
        <v>0.3</v>
      </c>
      <c r="AR28" s="3501" t="s">
        <v>180</v>
      </c>
      <c r="AS28" s="3499" t="s">
        <v>651</v>
      </c>
      <c r="AT28" s="3502">
        <v>0.3</v>
      </c>
      <c r="AU28" s="2149">
        <f t="shared" si="13"/>
        <v>0</v>
      </c>
      <c r="AV28" s="80">
        <f t="shared" si="14"/>
        <v>0</v>
      </c>
      <c r="AW28" s="81">
        <f t="shared" si="15"/>
        <v>0</v>
      </c>
    </row>
    <row r="29" spans="1:49" ht="25.9" customHeight="1">
      <c r="A29" s="5114"/>
      <c r="B29" s="3525">
        <v>7</v>
      </c>
      <c r="C29" s="3447"/>
      <c r="D29" s="2283">
        <f t="shared" si="12"/>
        <v>0</v>
      </c>
      <c r="E29" s="3472"/>
      <c r="F29" s="3447"/>
      <c r="G29" s="3473"/>
      <c r="H29" s="3474"/>
      <c r="I29" s="3475" t="s">
        <v>1042</v>
      </c>
      <c r="J29" s="3476"/>
      <c r="K29" s="148" t="s">
        <v>1032</v>
      </c>
      <c r="L29" s="149" t="s">
        <v>380</v>
      </c>
      <c r="M29" s="3477">
        <v>7</v>
      </c>
      <c r="N29" s="3477"/>
      <c r="O29" s="3477"/>
      <c r="P29" s="148"/>
      <c r="Q29" s="149"/>
      <c r="R29" s="3477"/>
      <c r="S29" s="3477"/>
      <c r="T29" s="3477"/>
      <c r="U29" s="148"/>
      <c r="V29" s="149"/>
      <c r="W29" s="3477"/>
      <c r="X29" s="3477"/>
      <c r="Y29" s="3477"/>
      <c r="Z29" s="3478"/>
      <c r="AA29" s="3478"/>
      <c r="AB29" s="3477"/>
      <c r="AC29" s="3477"/>
      <c r="AD29" s="3477"/>
      <c r="AE29" s="3478"/>
      <c r="AF29" s="3478"/>
      <c r="AG29" s="3481"/>
      <c r="AH29" s="3481"/>
      <c r="AI29" s="3482"/>
      <c r="AJ29" s="3483" t="s">
        <v>180</v>
      </c>
      <c r="AK29" s="556">
        <v>0.13</v>
      </c>
      <c r="AL29" s="3484"/>
      <c r="AM29" s="3485"/>
      <c r="AN29" s="3465">
        <v>0.13</v>
      </c>
      <c r="AO29" s="3486"/>
      <c r="AP29" s="516"/>
      <c r="AQ29" s="3487"/>
      <c r="AR29" s="515"/>
      <c r="AS29" s="516"/>
      <c r="AT29" s="3488"/>
      <c r="AU29" s="2149">
        <f t="shared" si="13"/>
        <v>0</v>
      </c>
      <c r="AV29" s="80">
        <f t="shared" si="14"/>
        <v>0</v>
      </c>
      <c r="AW29" s="81">
        <f t="shared" si="15"/>
        <v>0</v>
      </c>
    </row>
    <row r="30" spans="1:49" ht="25.9" customHeight="1">
      <c r="A30" s="5114"/>
      <c r="B30" s="3525">
        <v>6</v>
      </c>
      <c r="C30" s="3471">
        <v>3</v>
      </c>
      <c r="D30" s="2283">
        <f t="shared" si="12"/>
        <v>0</v>
      </c>
      <c r="E30" s="3472"/>
      <c r="F30" s="3447"/>
      <c r="G30" s="3473"/>
      <c r="H30" s="3474"/>
      <c r="I30" s="3475" t="s">
        <v>1043</v>
      </c>
      <c r="J30" s="3476"/>
      <c r="K30" s="148" t="s">
        <v>178</v>
      </c>
      <c r="L30" s="149" t="s">
        <v>179</v>
      </c>
      <c r="M30" s="3477">
        <v>6</v>
      </c>
      <c r="N30" s="3477">
        <v>3</v>
      </c>
      <c r="O30" s="3477"/>
      <c r="P30" s="148"/>
      <c r="Q30" s="149"/>
      <c r="R30" s="3477"/>
      <c r="S30" s="3477"/>
      <c r="T30" s="3477"/>
      <c r="U30" s="148"/>
      <c r="V30" s="149"/>
      <c r="W30" s="3477"/>
      <c r="X30" s="3477"/>
      <c r="Y30" s="3477"/>
      <c r="Z30" s="3478"/>
      <c r="AA30" s="3478"/>
      <c r="AB30" s="3477"/>
      <c r="AC30" s="3477"/>
      <c r="AD30" s="3477"/>
      <c r="AE30" s="3478"/>
      <c r="AF30" s="3478"/>
      <c r="AG30" s="3481"/>
      <c r="AH30" s="3481"/>
      <c r="AI30" s="3482"/>
      <c r="AJ30" s="3490"/>
      <c r="AK30" s="3491"/>
      <c r="AL30" s="3484"/>
      <c r="AM30" s="3485"/>
      <c r="AN30" s="3492"/>
      <c r="AO30" s="3486"/>
      <c r="AP30" s="516"/>
      <c r="AQ30" s="3487"/>
      <c r="AR30" s="515"/>
      <c r="AS30" s="516"/>
      <c r="AT30" s="3488"/>
      <c r="AU30" s="2149">
        <f>(M30+R30+W30+AB30+AG30)-B30</f>
        <v>0</v>
      </c>
      <c r="AV30" s="80">
        <f t="shared" ref="AV30" si="16">(N30+S30+X30+AC30+AH30)-(C30+D30)</f>
        <v>0</v>
      </c>
      <c r="AW30" s="81">
        <f t="shared" ref="AW30" si="17">(O30+T30+Y30+AD30+AI30)-H30</f>
        <v>0</v>
      </c>
    </row>
    <row r="31" spans="1:49">
      <c r="A31" s="2322" t="s">
        <v>1018</v>
      </c>
      <c r="B31" s="2604">
        <f>SUM(B24:B30)</f>
        <v>56</v>
      </c>
      <c r="C31" s="2604">
        <f t="shared" ref="C31:H31" si="18">SUM(C24:C30)</f>
        <v>17</v>
      </c>
      <c r="D31" s="3503">
        <f t="shared" si="18"/>
        <v>0</v>
      </c>
      <c r="E31" s="3504">
        <f t="shared" si="18"/>
        <v>0</v>
      </c>
      <c r="F31" s="2604">
        <f t="shared" ref="F31:G31" si="19">SUM(F24:F30)</f>
        <v>0</v>
      </c>
      <c r="G31" s="3505">
        <f t="shared" si="19"/>
        <v>0</v>
      </c>
      <c r="H31" s="2603">
        <f t="shared" si="18"/>
        <v>0</v>
      </c>
      <c r="I31" s="820"/>
      <c r="J31" s="3536"/>
      <c r="K31" s="105"/>
      <c r="L31" s="100"/>
      <c r="M31" s="1530"/>
      <c r="N31" s="1530"/>
      <c r="O31" s="1530"/>
      <c r="P31" s="102"/>
      <c r="Q31" s="103"/>
      <c r="R31" s="792"/>
      <c r="S31" s="792"/>
      <c r="T31" s="792"/>
      <c r="U31" s="105"/>
      <c r="V31" s="100"/>
      <c r="W31" s="792"/>
      <c r="X31" s="792"/>
      <c r="Y31" s="792"/>
      <c r="Z31" s="3144"/>
      <c r="AA31" s="3144"/>
      <c r="AB31" s="792"/>
      <c r="AC31" s="792"/>
      <c r="AD31" s="792"/>
      <c r="AE31" s="3144"/>
      <c r="AF31" s="3144"/>
      <c r="AG31" s="3325"/>
      <c r="AH31" s="3325"/>
      <c r="AI31" s="3537"/>
      <c r="AJ31" s="3538"/>
      <c r="AK31" s="3539"/>
      <c r="AL31" s="2153"/>
      <c r="AM31" s="3540"/>
      <c r="AN31" s="3519">
        <f>SUM(AN24:AN30)</f>
        <v>0.4</v>
      </c>
      <c r="AO31" s="3541"/>
      <c r="AP31" s="3542"/>
      <c r="AQ31" s="3522">
        <f>SUM(AQ24:AQ30)</f>
        <v>0.6</v>
      </c>
      <c r="AR31" s="3543"/>
      <c r="AS31" s="3542"/>
      <c r="AT31" s="3544">
        <f>SUM(AT24:AT30)</f>
        <v>0.6</v>
      </c>
      <c r="AU31" s="3532"/>
      <c r="AV31" s="3532"/>
      <c r="AW31" s="3532"/>
    </row>
    <row r="32" spans="1:49" ht="25.9" customHeight="1">
      <c r="A32" s="5114" t="s">
        <v>1044</v>
      </c>
      <c r="B32" s="3525">
        <v>12</v>
      </c>
      <c r="C32" s="3447"/>
      <c r="D32" s="2283">
        <f t="shared" ref="D32:D36" si="20">SUM(E32:G32)</f>
        <v>12</v>
      </c>
      <c r="E32" s="3472"/>
      <c r="F32" s="3471">
        <v>12</v>
      </c>
      <c r="G32" s="3545"/>
      <c r="H32" s="3474"/>
      <c r="I32" s="3475" t="s">
        <v>1045</v>
      </c>
      <c r="J32" s="3476"/>
      <c r="K32" s="148" t="s">
        <v>1032</v>
      </c>
      <c r="L32" s="149" t="s">
        <v>380</v>
      </c>
      <c r="M32" s="3477">
        <v>12</v>
      </c>
      <c r="N32" s="3477"/>
      <c r="O32" s="3477"/>
      <c r="P32" s="148"/>
      <c r="Q32" s="149"/>
      <c r="R32" s="3477"/>
      <c r="S32" s="3477"/>
      <c r="T32" s="3477"/>
      <c r="U32" s="148"/>
      <c r="V32" s="149"/>
      <c r="W32" s="3477"/>
      <c r="X32" s="3477"/>
      <c r="Y32" s="3477"/>
      <c r="Z32" s="3478"/>
      <c r="AA32" s="3478"/>
      <c r="AB32" s="3477"/>
      <c r="AC32" s="3477"/>
      <c r="AD32" s="3477"/>
      <c r="AE32" s="3478"/>
      <c r="AF32" s="3478"/>
      <c r="AG32" s="3481"/>
      <c r="AH32" s="3481"/>
      <c r="AI32" s="3482"/>
      <c r="AJ32" s="3483" t="s">
        <v>357</v>
      </c>
      <c r="AK32" s="556">
        <v>0.35</v>
      </c>
      <c r="AL32" s="3484"/>
      <c r="AM32" s="3485"/>
      <c r="AN32" s="3465">
        <v>0.35</v>
      </c>
      <c r="AO32" s="3486"/>
      <c r="AP32" s="516"/>
      <c r="AQ32" s="3487"/>
      <c r="AR32" s="515"/>
      <c r="AS32" s="516"/>
      <c r="AT32" s="3488"/>
      <c r="AU32" s="2149">
        <f>(M32+R32+W32+AB32+AG32)-B32</f>
        <v>0</v>
      </c>
      <c r="AV32" s="80">
        <f t="shared" ref="AV32" si="21">(N32+S32+X32+AC32+AH32)-(C32+D32)</f>
        <v>-12</v>
      </c>
      <c r="AW32" s="81">
        <f t="shared" ref="AW32" si="22">(O32+T32+Y32+AD32+AI32)-H32</f>
        <v>0</v>
      </c>
    </row>
    <row r="33" spans="1:49" ht="25.9" customHeight="1">
      <c r="A33" s="5114"/>
      <c r="B33" s="3471">
        <v>20</v>
      </c>
      <c r="C33" s="3447"/>
      <c r="D33" s="2283">
        <f t="shared" si="20"/>
        <v>4</v>
      </c>
      <c r="E33" s="3472"/>
      <c r="F33" s="3471">
        <v>4</v>
      </c>
      <c r="G33" s="3545"/>
      <c r="H33" s="3474"/>
      <c r="I33" s="3475" t="s">
        <v>1046</v>
      </c>
      <c r="J33" s="3476"/>
      <c r="K33" s="148" t="s">
        <v>1047</v>
      </c>
      <c r="L33" s="149" t="s">
        <v>392</v>
      </c>
      <c r="M33" s="3477">
        <v>20</v>
      </c>
      <c r="N33" s="3477">
        <v>4</v>
      </c>
      <c r="O33" s="3477"/>
      <c r="P33" s="148"/>
      <c r="Q33" s="149"/>
      <c r="R33" s="3477"/>
      <c r="S33" s="3477"/>
      <c r="T33" s="3477"/>
      <c r="U33" s="148"/>
      <c r="V33" s="149"/>
      <c r="W33" s="3477"/>
      <c r="X33" s="3477"/>
      <c r="Y33" s="3477"/>
      <c r="Z33" s="3478"/>
      <c r="AA33" s="3478"/>
      <c r="AB33" s="3477"/>
      <c r="AC33" s="3477"/>
      <c r="AD33" s="3477"/>
      <c r="AE33" s="3478"/>
      <c r="AF33" s="3478"/>
      <c r="AG33" s="3481"/>
      <c r="AH33" s="3481"/>
      <c r="AI33" s="3482"/>
      <c r="AJ33" s="2640" t="s">
        <v>357</v>
      </c>
      <c r="AK33" s="3546">
        <v>0.1</v>
      </c>
      <c r="AL33" s="3484"/>
      <c r="AM33" s="3485"/>
      <c r="AN33" s="3547">
        <v>0.1</v>
      </c>
      <c r="AO33" s="3486"/>
      <c r="AP33" s="516"/>
      <c r="AQ33" s="3487"/>
      <c r="AR33" s="515"/>
      <c r="AS33" s="516"/>
      <c r="AT33" s="3488"/>
      <c r="AU33" s="2149">
        <f t="shared" ref="AU33:AU36" si="23">(M33+R33+W33+AB33+AG33)-B33</f>
        <v>0</v>
      </c>
      <c r="AV33" s="80">
        <f t="shared" ref="AV33:AV36" si="24">(N33+S33+X33+AC33+AH33)-(C33+D33)</f>
        <v>0</v>
      </c>
      <c r="AW33" s="81">
        <f t="shared" ref="AW33:AW36" si="25">(O33+T33+Y33+AD33+AI33)-H33</f>
        <v>0</v>
      </c>
    </row>
    <row r="34" spans="1:49" ht="25.9" customHeight="1">
      <c r="A34" s="5114"/>
      <c r="B34" s="3471">
        <v>4</v>
      </c>
      <c r="C34" s="3471">
        <v>15</v>
      </c>
      <c r="D34" s="2283">
        <f t="shared" si="20"/>
        <v>0</v>
      </c>
      <c r="E34" s="3472"/>
      <c r="F34" s="3447"/>
      <c r="G34" s="3473"/>
      <c r="H34" s="3474"/>
      <c r="I34" s="3475" t="s">
        <v>1048</v>
      </c>
      <c r="J34" s="3476"/>
      <c r="K34" s="148" t="s">
        <v>1032</v>
      </c>
      <c r="L34" s="149" t="s">
        <v>380</v>
      </c>
      <c r="M34" s="3477">
        <v>1</v>
      </c>
      <c r="N34" s="3477">
        <v>6</v>
      </c>
      <c r="O34" s="3477"/>
      <c r="P34" s="148" t="s">
        <v>1013</v>
      </c>
      <c r="Q34" s="149" t="s">
        <v>650</v>
      </c>
      <c r="R34" s="3477">
        <v>1</v>
      </c>
      <c r="S34" s="3477">
        <v>2</v>
      </c>
      <c r="T34" s="3477"/>
      <c r="U34" s="149" t="s">
        <v>1007</v>
      </c>
      <c r="V34" s="149"/>
      <c r="W34" s="3477">
        <v>1</v>
      </c>
      <c r="X34" s="3477">
        <v>2</v>
      </c>
      <c r="Y34" s="3477"/>
      <c r="Z34" s="3478" t="s">
        <v>966</v>
      </c>
      <c r="AA34" s="3478" t="s">
        <v>377</v>
      </c>
      <c r="AB34" s="3477">
        <v>1</v>
      </c>
      <c r="AC34" s="3477">
        <v>2</v>
      </c>
      <c r="AD34" s="3477"/>
      <c r="AE34" s="3478"/>
      <c r="AF34" s="3478"/>
      <c r="AG34" s="3481"/>
      <c r="AH34" s="3481"/>
      <c r="AI34" s="3482"/>
      <c r="AJ34" s="3490"/>
      <c r="AK34" s="3491"/>
      <c r="AL34" s="3484"/>
      <c r="AM34" s="3485"/>
      <c r="AN34" s="3492"/>
      <c r="AO34" s="3486"/>
      <c r="AP34" s="516"/>
      <c r="AQ34" s="3487"/>
      <c r="AR34" s="515"/>
      <c r="AS34" s="516"/>
      <c r="AT34" s="3488"/>
      <c r="AU34" s="2149">
        <f t="shared" si="23"/>
        <v>0</v>
      </c>
      <c r="AV34" s="80">
        <f t="shared" si="24"/>
        <v>-3</v>
      </c>
      <c r="AW34" s="81">
        <f t="shared" si="25"/>
        <v>0</v>
      </c>
    </row>
    <row r="35" spans="1:49" ht="25.9" customHeight="1">
      <c r="A35" s="5114"/>
      <c r="B35" s="3447"/>
      <c r="C35" s="3447"/>
      <c r="D35" s="2283">
        <f t="shared" si="20"/>
        <v>25</v>
      </c>
      <c r="E35" s="3548">
        <v>25</v>
      </c>
      <c r="F35" s="3447"/>
      <c r="G35" s="3473"/>
      <c r="H35" s="3474"/>
      <c r="I35" s="3475" t="s">
        <v>1049</v>
      </c>
      <c r="J35" s="3476"/>
      <c r="K35" s="148" t="s">
        <v>1050</v>
      </c>
      <c r="L35" s="149" t="s">
        <v>1051</v>
      </c>
      <c r="M35" s="3477"/>
      <c r="N35" s="3477">
        <v>25</v>
      </c>
      <c r="O35" s="3477"/>
      <c r="P35" s="148"/>
      <c r="Q35" s="149"/>
      <c r="R35" s="3477"/>
      <c r="S35" s="3477"/>
      <c r="T35" s="3477"/>
      <c r="U35" s="148"/>
      <c r="V35" s="149"/>
      <c r="W35" s="3477"/>
      <c r="X35" s="3477"/>
      <c r="Y35" s="3477"/>
      <c r="Z35" s="3478"/>
      <c r="AA35" s="3478"/>
      <c r="AB35" s="3477"/>
      <c r="AC35" s="3477"/>
      <c r="AD35" s="3477"/>
      <c r="AE35" s="3478"/>
      <c r="AF35" s="3478"/>
      <c r="AG35" s="3481"/>
      <c r="AH35" s="3481"/>
      <c r="AI35" s="3482"/>
      <c r="AJ35" s="2718" t="s">
        <v>357</v>
      </c>
      <c r="AK35" s="3526">
        <v>0.2</v>
      </c>
      <c r="AL35" s="3484"/>
      <c r="AM35" s="3485"/>
      <c r="AN35" s="3527">
        <v>0.2</v>
      </c>
      <c r="AO35" s="3486"/>
      <c r="AP35" s="516"/>
      <c r="AQ35" s="3487"/>
      <c r="AR35" s="515"/>
      <c r="AS35" s="516"/>
      <c r="AT35" s="3488"/>
      <c r="AU35" s="2149">
        <f t="shared" si="23"/>
        <v>0</v>
      </c>
      <c r="AV35" s="80">
        <f t="shared" si="24"/>
        <v>0</v>
      </c>
      <c r="AW35" s="81">
        <f t="shared" si="25"/>
        <v>0</v>
      </c>
    </row>
    <row r="36" spans="1:49" ht="25.9" customHeight="1">
      <c r="A36" s="5114"/>
      <c r="B36" s="3525">
        <v>16</v>
      </c>
      <c r="C36" s="3447"/>
      <c r="D36" s="2283">
        <f t="shared" si="20"/>
        <v>0</v>
      </c>
      <c r="E36" s="3472"/>
      <c r="F36" s="3447"/>
      <c r="G36" s="3473"/>
      <c r="H36" s="3549">
        <v>14</v>
      </c>
      <c r="I36" s="3475" t="s">
        <v>1052</v>
      </c>
      <c r="J36" s="3476"/>
      <c r="K36" s="148" t="s">
        <v>1037</v>
      </c>
      <c r="L36" s="149" t="s">
        <v>435</v>
      </c>
      <c r="M36" s="3477">
        <v>16</v>
      </c>
      <c r="N36" s="3477"/>
      <c r="O36" s="3477">
        <v>14</v>
      </c>
      <c r="P36" s="148"/>
      <c r="Q36" s="149"/>
      <c r="R36" s="3477"/>
      <c r="S36" s="3477"/>
      <c r="T36" s="3477"/>
      <c r="U36" s="148"/>
      <c r="V36" s="149"/>
      <c r="W36" s="3477"/>
      <c r="X36" s="3477"/>
      <c r="Y36" s="3477"/>
      <c r="Z36" s="3478"/>
      <c r="AA36" s="3478"/>
      <c r="AB36" s="3477"/>
      <c r="AC36" s="3477"/>
      <c r="AD36" s="3477"/>
      <c r="AE36" s="3478"/>
      <c r="AF36" s="3478"/>
      <c r="AG36" s="3481"/>
      <c r="AH36" s="3481"/>
      <c r="AI36" s="3482"/>
      <c r="AJ36" s="2718" t="s">
        <v>357</v>
      </c>
      <c r="AK36" s="3526">
        <v>0.35</v>
      </c>
      <c r="AL36" s="3484"/>
      <c r="AM36" s="3485"/>
      <c r="AN36" s="3527">
        <v>0.35</v>
      </c>
      <c r="AO36" s="3486"/>
      <c r="AP36" s="516"/>
      <c r="AQ36" s="3487"/>
      <c r="AR36" s="515"/>
      <c r="AS36" s="516"/>
      <c r="AT36" s="3488"/>
      <c r="AU36" s="2149">
        <f t="shared" si="23"/>
        <v>0</v>
      </c>
      <c r="AV36" s="80">
        <f t="shared" si="24"/>
        <v>0</v>
      </c>
      <c r="AW36" s="81">
        <f t="shared" si="25"/>
        <v>0</v>
      </c>
    </row>
    <row r="37" spans="1:49">
      <c r="A37" s="2322" t="s">
        <v>1053</v>
      </c>
      <c r="B37" s="89">
        <f>SUM(B32:B36)</f>
        <v>52</v>
      </c>
      <c r="C37" s="89">
        <f t="shared" ref="C37:H37" si="26">SUM(C32:C36)</f>
        <v>15</v>
      </c>
      <c r="D37" s="90">
        <f t="shared" si="26"/>
        <v>41</v>
      </c>
      <c r="E37" s="91">
        <f t="shared" si="26"/>
        <v>25</v>
      </c>
      <c r="F37" s="89">
        <f t="shared" ref="F37:G37" si="27">SUM(F32:F36)</f>
        <v>16</v>
      </c>
      <c r="G37" s="92">
        <f t="shared" si="27"/>
        <v>0</v>
      </c>
      <c r="H37" s="93">
        <f t="shared" si="26"/>
        <v>14</v>
      </c>
      <c r="I37" s="1527"/>
      <c r="J37" s="3536"/>
      <c r="K37" s="105"/>
      <c r="L37" s="100"/>
      <c r="M37" s="1530"/>
      <c r="N37" s="1530"/>
      <c r="O37" s="1530"/>
      <c r="P37" s="102"/>
      <c r="Q37" s="103"/>
      <c r="R37" s="792"/>
      <c r="S37" s="792"/>
      <c r="T37" s="792"/>
      <c r="U37" s="105"/>
      <c r="V37" s="100"/>
      <c r="W37" s="792"/>
      <c r="X37" s="792"/>
      <c r="Y37" s="792"/>
      <c r="Z37" s="3144"/>
      <c r="AA37" s="3144"/>
      <c r="AB37" s="792"/>
      <c r="AC37" s="792"/>
      <c r="AD37" s="792"/>
      <c r="AE37" s="3144"/>
      <c r="AF37" s="3144"/>
      <c r="AG37" s="3325"/>
      <c r="AH37" s="3325"/>
      <c r="AI37" s="3537"/>
      <c r="AJ37" s="3538"/>
      <c r="AK37" s="3539"/>
      <c r="AL37" s="2153"/>
      <c r="AM37" s="3540"/>
      <c r="AN37" s="3519">
        <f>SUM(AN32:AN36)</f>
        <v>0.99999999999999989</v>
      </c>
      <c r="AO37" s="3541"/>
      <c r="AP37" s="3542"/>
      <c r="AQ37" s="3522">
        <f>SUM(AQ32:AQ36)</f>
        <v>0</v>
      </c>
      <c r="AR37" s="3543"/>
      <c r="AS37" s="3542"/>
      <c r="AT37" s="3544">
        <f>SUM(AT32:AT36)</f>
        <v>0</v>
      </c>
      <c r="AU37" s="3532"/>
      <c r="AV37" s="3532"/>
      <c r="AW37" s="3532"/>
    </row>
    <row r="38" spans="1:49">
      <c r="A38" s="1483" t="s">
        <v>1054</v>
      </c>
      <c r="B38" s="36"/>
      <c r="C38" s="36"/>
      <c r="D38" s="37"/>
      <c r="E38" s="40"/>
      <c r="F38" s="36"/>
      <c r="G38" s="41"/>
      <c r="H38" s="3550"/>
      <c r="I38" s="875"/>
      <c r="J38" s="1301"/>
      <c r="K38" s="2533"/>
      <c r="L38" s="1483"/>
      <c r="M38" s="878"/>
      <c r="N38" s="878"/>
      <c r="O38" s="878"/>
      <c r="P38" s="2533"/>
      <c r="Q38" s="1483"/>
      <c r="R38" s="878"/>
      <c r="S38" s="878"/>
      <c r="T38" s="878"/>
      <c r="U38" s="2533"/>
      <c r="V38" s="1483"/>
      <c r="W38" s="878"/>
      <c r="X38" s="878"/>
      <c r="Y38" s="878"/>
      <c r="Z38" s="875"/>
      <c r="AA38" s="875"/>
      <c r="AB38" s="878"/>
      <c r="AC38" s="878"/>
      <c r="AD38" s="878"/>
      <c r="AE38" s="875"/>
      <c r="AF38" s="875"/>
      <c r="AG38" s="1301"/>
      <c r="AH38" s="1301"/>
      <c r="AI38" s="709"/>
      <c r="AJ38" s="2608"/>
      <c r="AK38" s="3442"/>
      <c r="AL38" s="2610"/>
      <c r="AM38" s="3443"/>
      <c r="AN38" s="3444"/>
      <c r="AO38" s="3445"/>
      <c r="AP38" s="3442"/>
      <c r="AQ38" s="3443"/>
      <c r="AR38" s="3446"/>
      <c r="AS38" s="3442"/>
      <c r="AT38" s="3551"/>
      <c r="AU38" s="3446"/>
      <c r="AV38" s="3442"/>
      <c r="AW38" s="3551"/>
    </row>
    <row r="39" spans="1:49" ht="25.9" customHeight="1">
      <c r="A39" s="846" t="s">
        <v>716</v>
      </c>
      <c r="B39" s="3447"/>
      <c r="C39" s="3447"/>
      <c r="D39" s="2283">
        <f t="shared" ref="D39" si="28">SUM(E39:G39)</f>
        <v>0</v>
      </c>
      <c r="E39" s="3472"/>
      <c r="F39" s="3447"/>
      <c r="G39" s="3473"/>
      <c r="H39" s="3474"/>
      <c r="I39" s="2287" t="s">
        <v>717</v>
      </c>
      <c r="J39" s="3462"/>
      <c r="K39" s="61"/>
      <c r="L39" s="62"/>
      <c r="M39" s="3489"/>
      <c r="N39" s="3489"/>
      <c r="O39" s="3489"/>
      <c r="P39" s="61"/>
      <c r="Q39" s="62"/>
      <c r="R39" s="3489"/>
      <c r="S39" s="3489"/>
      <c r="T39" s="3489"/>
      <c r="U39" s="61"/>
      <c r="V39" s="62"/>
      <c r="W39" s="3489"/>
      <c r="X39" s="3489"/>
      <c r="Y39" s="3489"/>
      <c r="Z39" s="3552"/>
      <c r="AA39" s="3552"/>
      <c r="AB39" s="3489"/>
      <c r="AC39" s="3489"/>
      <c r="AD39" s="3489"/>
      <c r="AE39" s="3552"/>
      <c r="AF39" s="3552"/>
      <c r="AG39" s="3553"/>
      <c r="AH39" s="3553"/>
      <c r="AI39" s="3554"/>
      <c r="AJ39" s="3464"/>
      <c r="AK39" s="3555"/>
      <c r="AL39" s="2183"/>
      <c r="AM39" s="3556"/>
      <c r="AN39" s="514"/>
      <c r="AO39" s="3529" t="s">
        <v>253</v>
      </c>
      <c r="AP39" s="528" t="s">
        <v>768</v>
      </c>
      <c r="AQ39" s="526">
        <v>1</v>
      </c>
      <c r="AR39" s="527" t="s">
        <v>1055</v>
      </c>
      <c r="AS39" s="516"/>
      <c r="AT39" s="2170">
        <v>1</v>
      </c>
      <c r="AU39" s="2149">
        <f t="shared" ref="AU39" si="29">(M39+R39+W39+AB39+AG39)-B39</f>
        <v>0</v>
      </c>
      <c r="AV39" s="80">
        <f t="shared" ref="AV39" si="30">(N39+S39+X39+AC39+AH39)-(C39+D39)</f>
        <v>0</v>
      </c>
      <c r="AW39" s="81">
        <f t="shared" ref="AW39" si="31">(O39+T39+Y39+AD39+AI39)-H39</f>
        <v>0</v>
      </c>
    </row>
    <row r="40" spans="1:49">
      <c r="A40" s="2322" t="s">
        <v>1056</v>
      </c>
      <c r="B40" s="89">
        <f>SUM(B39)</f>
        <v>0</v>
      </c>
      <c r="C40" s="89">
        <f t="shared" ref="C40:H40" si="32">SUM(C39)</f>
        <v>0</v>
      </c>
      <c r="D40" s="90">
        <f t="shared" si="32"/>
        <v>0</v>
      </c>
      <c r="E40" s="91">
        <f t="shared" si="32"/>
        <v>0</v>
      </c>
      <c r="F40" s="89">
        <f t="shared" ref="F40:G40" si="33">SUM(F39)</f>
        <v>0</v>
      </c>
      <c r="G40" s="92">
        <f t="shared" si="33"/>
        <v>0</v>
      </c>
      <c r="H40" s="93">
        <f t="shared" si="32"/>
        <v>0</v>
      </c>
      <c r="I40" s="3557"/>
      <c r="J40" s="1642"/>
      <c r="K40" s="3558"/>
      <c r="L40" s="3559"/>
      <c r="M40" s="3560"/>
      <c r="N40" s="1649"/>
      <c r="O40" s="1649"/>
      <c r="P40" s="3561"/>
      <c r="Q40" s="1643"/>
      <c r="R40" s="1646"/>
      <c r="S40" s="1646"/>
      <c r="T40" s="1646"/>
      <c r="U40" s="3562"/>
      <c r="V40" s="3563"/>
      <c r="W40" s="3560"/>
      <c r="X40" s="1646"/>
      <c r="Y40" s="1646"/>
      <c r="Z40" s="3325"/>
      <c r="AA40" s="3325"/>
      <c r="AB40" s="792"/>
      <c r="AC40" s="792"/>
      <c r="AD40" s="792"/>
      <c r="AE40" s="3325"/>
      <c r="AF40" s="3325"/>
      <c r="AG40" s="3325"/>
      <c r="AH40" s="3325"/>
      <c r="AI40" s="3564"/>
      <c r="AJ40" s="3565"/>
      <c r="AK40" s="3566"/>
      <c r="AL40" s="3566"/>
      <c r="AM40" s="3567"/>
      <c r="AN40" s="3568"/>
      <c r="AO40" s="3569"/>
      <c r="AP40" s="3570"/>
      <c r="AQ40" s="3571">
        <f>SUM(AQ39)</f>
        <v>1</v>
      </c>
      <c r="AR40" s="3572"/>
      <c r="AS40" s="3570"/>
      <c r="AT40" s="3573">
        <f>SUM(AT39)</f>
        <v>1</v>
      </c>
      <c r="AU40" s="3574"/>
      <c r="AV40" s="3574"/>
      <c r="AW40" s="3574"/>
    </row>
    <row r="41" spans="1:49" ht="15.75" thickBot="1">
      <c r="A41" s="1766" t="s">
        <v>255</v>
      </c>
      <c r="B41" s="174">
        <f>SUM(B17+B23+B31+B37+B40)</f>
        <v>257</v>
      </c>
      <c r="C41" s="174">
        <f t="shared" ref="C41:H41" si="34">SUM(C17+C23+C31+C37)</f>
        <v>92</v>
      </c>
      <c r="D41" s="175">
        <f t="shared" si="34"/>
        <v>41</v>
      </c>
      <c r="E41" s="176">
        <f t="shared" si="34"/>
        <v>25</v>
      </c>
      <c r="F41" s="177">
        <f t="shared" si="34"/>
        <v>16</v>
      </c>
      <c r="G41" s="178">
        <f t="shared" si="34"/>
        <v>0</v>
      </c>
      <c r="H41" s="179">
        <f t="shared" si="34"/>
        <v>14</v>
      </c>
      <c r="I41" s="3575"/>
      <c r="J41" s="3575"/>
      <c r="K41" s="3576"/>
      <c r="L41" s="3577"/>
      <c r="M41" s="3578"/>
      <c r="N41" s="3578"/>
      <c r="O41" s="3578"/>
      <c r="P41" s="3579"/>
      <c r="Q41" s="3580"/>
      <c r="R41" s="3578"/>
      <c r="S41" s="3578"/>
      <c r="T41" s="3578"/>
      <c r="U41" s="3579"/>
      <c r="V41" s="3580"/>
      <c r="W41" s="3578"/>
      <c r="X41" s="3578"/>
      <c r="Y41" s="3578"/>
      <c r="Z41" s="3581"/>
      <c r="AA41" s="3581"/>
      <c r="AB41" s="3578"/>
      <c r="AC41" s="3578"/>
      <c r="AD41" s="3578"/>
      <c r="AE41" s="3581"/>
      <c r="AF41" s="3581"/>
      <c r="AG41" s="3581"/>
      <c r="AH41" s="3581"/>
      <c r="AI41" s="3581"/>
      <c r="AJ41" s="3575"/>
      <c r="AK41" s="3575"/>
      <c r="AL41" s="3575"/>
      <c r="AM41" s="3575"/>
      <c r="AN41" s="3575"/>
      <c r="AO41" s="3575"/>
      <c r="AP41" s="3575"/>
      <c r="AQ41" s="3575"/>
      <c r="AR41" s="3575"/>
      <c r="AS41" s="3575"/>
      <c r="AT41" s="3575"/>
      <c r="AU41" s="3575"/>
      <c r="AV41" s="3575"/>
      <c r="AW41" s="3575"/>
    </row>
    <row r="42" spans="1:49" ht="15.75" thickBot="1">
      <c r="A42" s="3582"/>
      <c r="B42" s="2427"/>
      <c r="C42" s="2427"/>
      <c r="D42" s="2427"/>
      <c r="E42" s="678"/>
      <c r="F42" s="678"/>
      <c r="G42" s="678"/>
      <c r="H42" s="3583"/>
      <c r="I42" s="678"/>
      <c r="J42" s="2243"/>
      <c r="K42" s="2245"/>
      <c r="L42" s="2126"/>
      <c r="M42" s="2246"/>
      <c r="N42" s="2246"/>
      <c r="O42" s="2246"/>
      <c r="P42" s="2245"/>
      <c r="Q42" s="2126"/>
      <c r="R42" s="2246"/>
      <c r="S42" s="2246"/>
      <c r="T42" s="2246"/>
      <c r="U42" s="2245"/>
      <c r="V42" s="2126"/>
      <c r="W42" s="2246"/>
      <c r="X42" s="2246"/>
      <c r="Y42" s="2246"/>
      <c r="Z42" s="678"/>
      <c r="AA42" s="678"/>
      <c r="AB42" s="2246"/>
      <c r="AC42" s="2246"/>
      <c r="AD42" s="2246"/>
      <c r="AE42" s="678"/>
      <c r="AF42" s="678"/>
      <c r="AG42" s="678"/>
      <c r="AH42" s="678"/>
      <c r="AI42" s="678"/>
      <c r="AJ42" s="5209"/>
      <c r="AK42" s="5209"/>
      <c r="AL42" s="5209"/>
      <c r="AM42" s="5209"/>
      <c r="AN42" s="5209"/>
      <c r="AO42" s="5209"/>
      <c r="AP42" s="5209"/>
      <c r="AQ42" s="5209"/>
      <c r="AR42" s="5209"/>
      <c r="AS42" s="5209"/>
      <c r="AT42" s="5209"/>
    </row>
    <row r="43" spans="1:49" ht="16.5" thickBot="1">
      <c r="A43" s="206" t="s">
        <v>124</v>
      </c>
      <c r="B43"/>
      <c r="D43" s="207"/>
      <c r="E43" s="207"/>
      <c r="F43" s="207"/>
      <c r="G43" s="207"/>
      <c r="H43" s="207"/>
      <c r="I43" s="206" t="s">
        <v>124</v>
      </c>
      <c r="AN43" s="3584" t="s">
        <v>256</v>
      </c>
      <c r="AO43" s="3585"/>
      <c r="AP43" s="3586"/>
      <c r="AQ43" s="5210" t="s">
        <v>257</v>
      </c>
      <c r="AR43" s="5211"/>
      <c r="AS43" s="5211"/>
      <c r="AT43" s="5212"/>
    </row>
    <row r="44" spans="1:49" ht="16.5" thickBot="1">
      <c r="A44" s="211" t="s">
        <v>258</v>
      </c>
      <c r="B44"/>
      <c r="D44" s="207"/>
      <c r="E44" s="207"/>
      <c r="F44" s="207"/>
      <c r="G44" s="207"/>
      <c r="H44" s="207"/>
      <c r="I44" s="212" t="s">
        <v>259</v>
      </c>
      <c r="AN44" s="3584" t="s">
        <v>1057</v>
      </c>
      <c r="AO44" s="3585"/>
      <c r="AP44" s="3586"/>
      <c r="AQ44" s="3431" t="s">
        <v>261</v>
      </c>
      <c r="AR44" s="3432" t="s">
        <v>262</v>
      </c>
      <c r="AS44" s="3432" t="s">
        <v>263</v>
      </c>
      <c r="AT44" s="672" t="s">
        <v>454</v>
      </c>
    </row>
    <row r="45" spans="1:49" ht="16.5" thickBot="1">
      <c r="A45" s="216" t="s">
        <v>265</v>
      </c>
      <c r="B45"/>
      <c r="D45" s="207"/>
      <c r="E45" s="207"/>
      <c r="F45" s="207"/>
      <c r="G45" s="207"/>
      <c r="H45" s="207"/>
      <c r="I45" s="212" t="s">
        <v>266</v>
      </c>
      <c r="AN45" s="5213" t="s">
        <v>267</v>
      </c>
      <c r="AO45" s="5214"/>
      <c r="AP45" s="5215"/>
      <c r="AQ45" s="2848">
        <f>B41</f>
        <v>257</v>
      </c>
      <c r="AR45" s="2848">
        <f t="shared" ref="AR45:AS45" si="35">C41</f>
        <v>92</v>
      </c>
      <c r="AS45" s="2848">
        <f t="shared" si="35"/>
        <v>41</v>
      </c>
      <c r="AT45" s="675">
        <f>H41</f>
        <v>14</v>
      </c>
    </row>
    <row r="46" spans="1:49" ht="16.5" thickBot="1">
      <c r="A46" s="211" t="s">
        <v>268</v>
      </c>
      <c r="B46"/>
      <c r="D46" s="207"/>
      <c r="E46" s="207"/>
      <c r="F46" s="207"/>
      <c r="G46" s="207"/>
      <c r="H46" s="207"/>
      <c r="I46" s="212" t="s">
        <v>269</v>
      </c>
      <c r="AN46" s="3587" t="s">
        <v>1058</v>
      </c>
      <c r="AO46" s="3588"/>
      <c r="AP46" s="3589"/>
      <c r="AR46" s="3590" t="s">
        <v>271</v>
      </c>
      <c r="AS46" s="3591"/>
      <c r="AT46" s="678"/>
    </row>
    <row r="47" spans="1:49" ht="16.5" thickBot="1">
      <c r="A47" s="223" t="s">
        <v>272</v>
      </c>
      <c r="B47"/>
      <c r="D47" s="207"/>
      <c r="E47" s="207"/>
      <c r="F47" s="207"/>
      <c r="G47" s="207"/>
      <c r="H47" s="207"/>
      <c r="I47" s="212" t="s">
        <v>273</v>
      </c>
      <c r="AN47" s="3587" t="s">
        <v>370</v>
      </c>
      <c r="AO47" s="3588"/>
      <c r="AP47" s="3589"/>
      <c r="AR47" s="3592">
        <f>AQ45+AR45+AS45+AT45</f>
        <v>404</v>
      </c>
      <c r="AS47" s="3591"/>
      <c r="AT47" s="678"/>
    </row>
    <row r="48" spans="1:49" ht="15.75">
      <c r="A48" s="223" t="s">
        <v>275</v>
      </c>
      <c r="B48"/>
      <c r="D48" s="207"/>
      <c r="E48" s="207"/>
      <c r="F48" s="207"/>
      <c r="G48" s="207"/>
      <c r="H48" s="207"/>
      <c r="I48" s="225" t="s">
        <v>276</v>
      </c>
    </row>
    <row r="49" spans="1:9" ht="15.75">
      <c r="A49" s="223" t="s">
        <v>277</v>
      </c>
      <c r="B49"/>
      <c r="D49" s="207"/>
      <c r="E49" s="207"/>
      <c r="F49" s="207"/>
      <c r="G49" s="207"/>
      <c r="H49" s="207"/>
      <c r="I49" s="212" t="s">
        <v>278</v>
      </c>
    </row>
    <row r="50" spans="1:9" ht="15.75">
      <c r="A50" s="223" t="s">
        <v>279</v>
      </c>
      <c r="B50"/>
      <c r="D50" s="207"/>
      <c r="E50" s="207"/>
      <c r="F50" s="207"/>
      <c r="G50" s="207"/>
      <c r="H50" s="207"/>
      <c r="I50" s="225" t="s">
        <v>280</v>
      </c>
    </row>
    <row r="51" spans="1:9" ht="15.75">
      <c r="A51" s="223" t="s">
        <v>281</v>
      </c>
      <c r="B51"/>
      <c r="D51" s="207"/>
      <c r="E51" s="207"/>
      <c r="F51" s="207"/>
      <c r="G51" s="207"/>
      <c r="H51" s="207"/>
      <c r="I51" s="225" t="s">
        <v>282</v>
      </c>
    </row>
    <row r="52" spans="1:9" ht="16.5" thickBot="1">
      <c r="A52" s="226" t="s">
        <v>283</v>
      </c>
      <c r="B52"/>
      <c r="D52" s="207"/>
      <c r="E52" s="207"/>
      <c r="F52" s="207"/>
      <c r="G52" s="207"/>
      <c r="H52" s="207"/>
      <c r="I52" s="227" t="s">
        <v>284</v>
      </c>
    </row>
    <row r="53" spans="1:9">
      <c r="A53"/>
      <c r="B53"/>
      <c r="D53"/>
      <c r="E53"/>
      <c r="F53"/>
      <c r="G53"/>
      <c r="H53"/>
    </row>
    <row r="54" spans="1:9">
      <c r="A54"/>
      <c r="B54"/>
      <c r="D54"/>
      <c r="E54"/>
      <c r="F54"/>
      <c r="G54"/>
      <c r="H54"/>
    </row>
    <row r="55" spans="1:9">
      <c r="A55"/>
      <c r="B55"/>
      <c r="D55"/>
      <c r="E55"/>
      <c r="F55"/>
      <c r="G55"/>
      <c r="H55"/>
    </row>
    <row r="56" spans="1:9">
      <c r="A56"/>
      <c r="B56"/>
      <c r="D56"/>
      <c r="E56"/>
      <c r="F56"/>
      <c r="G56"/>
      <c r="H56"/>
    </row>
    <row r="57" spans="1:9">
      <c r="A57"/>
      <c r="B57"/>
      <c r="D57"/>
      <c r="E57"/>
      <c r="F57"/>
      <c r="G57"/>
      <c r="H57"/>
    </row>
    <row r="58" spans="1:9">
      <c r="A58"/>
      <c r="B58"/>
      <c r="D58"/>
      <c r="E58"/>
      <c r="F58"/>
      <c r="G58"/>
      <c r="H58"/>
    </row>
    <row r="59" spans="1:9">
      <c r="A59"/>
      <c r="B59"/>
      <c r="D59"/>
      <c r="E59"/>
      <c r="F59"/>
      <c r="G59"/>
      <c r="H59"/>
    </row>
    <row r="60" spans="1:9">
      <c r="A60"/>
      <c r="B60"/>
      <c r="D60"/>
      <c r="E60"/>
      <c r="F60"/>
      <c r="G60"/>
      <c r="H60"/>
    </row>
    <row r="61" spans="1:9">
      <c r="A61"/>
      <c r="B61"/>
      <c r="D61"/>
      <c r="E61"/>
      <c r="F61"/>
      <c r="G61"/>
      <c r="H61"/>
    </row>
  </sheetData>
  <sheetProtection algorithmName="SHA-512" hashValue="Xo76dfYpnM7KA4iQUFpse8ZdnqiAFd/B8AejykLRFEhZU/T5IxJrSoMwbZ4Y+CqW12pUHP3/5TdkrzdhEkVD8g==" saltValue="MKQIyK2oK++Nb1+e6QJQDQ==" spinCount="100000" sheet="1" objects="1" scenarios="1"/>
  <protectedRanges>
    <protectedRange sqref="K7:AI39" name="Plage1"/>
  </protectedRanges>
  <mergeCells count="27">
    <mergeCell ref="AJ5:AM5"/>
    <mergeCell ref="AJ4:AN4"/>
    <mergeCell ref="A4:A5"/>
    <mergeCell ref="B4:D4"/>
    <mergeCell ref="I4:I5"/>
    <mergeCell ref="K4:O4"/>
    <mergeCell ref="P4:T4"/>
    <mergeCell ref="AQ42:AR42"/>
    <mergeCell ref="AS42:AT42"/>
    <mergeCell ref="AQ43:AT43"/>
    <mergeCell ref="AN45:AP45"/>
    <mergeCell ref="A7:A16"/>
    <mergeCell ref="A18:A22"/>
    <mergeCell ref="A24:A30"/>
    <mergeCell ref="A32:A36"/>
    <mergeCell ref="AJ42:AN42"/>
    <mergeCell ref="AO42:AP42"/>
    <mergeCell ref="AQ1:AT1"/>
    <mergeCell ref="AQ2:AT2"/>
    <mergeCell ref="B3:I3"/>
    <mergeCell ref="B1:I2"/>
    <mergeCell ref="U4:Y4"/>
    <mergeCell ref="Z4:AD4"/>
    <mergeCell ref="AE4:AI4"/>
    <mergeCell ref="K1:L1"/>
    <mergeCell ref="K2:L2"/>
    <mergeCell ref="K3:L3"/>
  </mergeCells>
  <conditionalFormatting sqref="AU7:AU16 AU18:AU22">
    <cfRule type="cellIs" dxfId="475" priority="20" operator="lessThan">
      <formula>0</formula>
    </cfRule>
  </conditionalFormatting>
  <conditionalFormatting sqref="AU24:AU30">
    <cfRule type="cellIs" dxfId="474" priority="12" operator="lessThan">
      <formula>0</formula>
    </cfRule>
  </conditionalFormatting>
  <conditionalFormatting sqref="AU32:AU36">
    <cfRule type="cellIs" dxfId="473" priority="8" operator="lessThan">
      <formula>0</formula>
    </cfRule>
  </conditionalFormatting>
  <conditionalFormatting sqref="AU39">
    <cfRule type="cellIs" dxfId="472" priority="4" operator="lessThan">
      <formula>0</formula>
    </cfRule>
  </conditionalFormatting>
  <conditionalFormatting sqref="AU7:AW16 AU18:AW22">
    <cfRule type="cellIs" dxfId="471" priority="17" operator="greaterThan">
      <formula>0</formula>
    </cfRule>
  </conditionalFormatting>
  <conditionalFormatting sqref="AU24:AW30">
    <cfRule type="cellIs" dxfId="470" priority="9" operator="greaterThan">
      <formula>0</formula>
    </cfRule>
  </conditionalFormatting>
  <conditionalFormatting sqref="AU32:AW36">
    <cfRule type="cellIs" dxfId="469" priority="5" operator="greaterThan">
      <formula>0</formula>
    </cfRule>
  </conditionalFormatting>
  <conditionalFormatting sqref="AU39:AW39">
    <cfRule type="cellIs" dxfId="468" priority="1" operator="greaterThan">
      <formula>0</formula>
    </cfRule>
  </conditionalFormatting>
  <conditionalFormatting sqref="AV7:AV16 AV18:AV22">
    <cfRule type="cellIs" dxfId="467" priority="19" operator="lessThan">
      <formula>0</formula>
    </cfRule>
  </conditionalFormatting>
  <conditionalFormatting sqref="AV24:AV30">
    <cfRule type="cellIs" dxfId="466" priority="11" operator="lessThan">
      <formula>0</formula>
    </cfRule>
  </conditionalFormatting>
  <conditionalFormatting sqref="AV32:AV36">
    <cfRule type="cellIs" dxfId="465" priority="7" operator="lessThan">
      <formula>0</formula>
    </cfRule>
  </conditionalFormatting>
  <conditionalFormatting sqref="AV39">
    <cfRule type="cellIs" dxfId="464" priority="3" operator="lessThan">
      <formula>0</formula>
    </cfRule>
  </conditionalFormatting>
  <conditionalFormatting sqref="AW7:AW16 AW18:AW22">
    <cfRule type="cellIs" dxfId="463" priority="18" operator="lessThan">
      <formula>0</formula>
    </cfRule>
  </conditionalFormatting>
  <conditionalFormatting sqref="AW24:AW30">
    <cfRule type="cellIs" dxfId="462" priority="10" operator="lessThan">
      <formula>0</formula>
    </cfRule>
  </conditionalFormatting>
  <conditionalFormatting sqref="AW32:AW36">
    <cfRule type="cellIs" dxfId="461" priority="6" operator="lessThan">
      <formula>0</formula>
    </cfRule>
  </conditionalFormatting>
  <conditionalFormatting sqref="AW39">
    <cfRule type="cellIs" dxfId="460" priority="2" operator="lessThan">
      <formula>0</formula>
    </cfRule>
  </conditionalFormatting>
  <printOptions horizontalCentered="1"/>
  <pageMargins left="0.19685039370078741" right="0.19685039370078741" top="0.19685039370078741" bottom="0.19685039370078741" header="0.19685039370078741" footer="0.19685039370078741"/>
  <pageSetup paperSize="9" scale="31" orientation="landscape" r:id="rId1"/>
  <colBreaks count="1" manualBreakCount="1">
    <brk id="46" max="1048575" man="1"/>
  </colBreaks>
  <ignoredErrors>
    <ignoredError sqref="D36" formulaRange="1"/>
    <ignoredError sqref="D17 D31 D23" formula="1"/>
    <ignoredError sqref="AQ45:AS45" unlockedFormula="1"/>
  </ignoredError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267C32-434B-4390-8814-9929CD0B69D0}">
  <sheetPr codeName="Feuil16">
    <tabColor rgb="FF003142"/>
    <pageSetUpPr fitToPage="1"/>
  </sheetPr>
  <dimension ref="A1:AU44"/>
  <sheetViews>
    <sheetView zoomScale="80" zoomScaleNormal="80" workbookViewId="0">
      <pane xSplit="9" ySplit="7" topLeftCell="J8" activePane="bottomRight" state="frozen"/>
      <selection pane="bottomRight" activeCell="O1" sqref="O1:S2"/>
      <selection pane="bottomLeft" activeCell="A4" sqref="A4:AD5"/>
      <selection pane="topRight" activeCell="A4" sqref="A4:AD5"/>
    </sheetView>
  </sheetViews>
  <sheetFormatPr defaultColWidth="11.42578125" defaultRowHeight="15" outlineLevelCol="1"/>
  <cols>
    <col min="1" max="1" width="32.42578125" customWidth="1"/>
    <col min="2" max="8" width="5.85546875" customWidth="1"/>
    <col min="9" max="9" width="42.85546875" customWidth="1"/>
    <col min="10" max="10" width="5.7109375" style="207" bestFit="1" customWidth="1"/>
    <col min="11" max="11" width="15.85546875" style="664" customWidth="1"/>
    <col min="12" max="12" width="15.85546875" style="665" customWidth="1"/>
    <col min="13" max="13" width="4" style="428" bestFit="1" customWidth="1" outlineLevel="1"/>
    <col min="14" max="14" width="4.7109375" style="428" bestFit="1" customWidth="1" outlineLevel="1"/>
    <col min="15" max="15" width="6.5703125" style="428" customWidth="1" outlineLevel="1"/>
    <col min="16" max="16" width="15.85546875" style="664" customWidth="1" outlineLevel="1"/>
    <col min="17" max="17" width="15.85546875" customWidth="1" outlineLevel="1"/>
    <col min="18" max="18" width="4" style="428" bestFit="1" customWidth="1" outlineLevel="1"/>
    <col min="19" max="19" width="4.7109375" style="428" bestFit="1" customWidth="1" outlineLevel="1"/>
    <col min="20" max="20" width="6.42578125" style="428" customWidth="1" outlineLevel="1"/>
    <col min="21" max="22" width="15.85546875" style="207" customWidth="1" outlineLevel="1"/>
    <col min="23" max="23" width="4" style="428" bestFit="1" customWidth="1" outlineLevel="1"/>
    <col min="24" max="24" width="4.7109375" style="428" bestFit="1" customWidth="1" outlineLevel="1"/>
    <col min="25" max="25" width="6" style="428" customWidth="1" outlineLevel="1"/>
    <col min="26" max="27" width="15.85546875" style="207" customWidth="1" outlineLevel="1"/>
    <col min="28" max="28" width="4" style="428" bestFit="1" customWidth="1" outlineLevel="1"/>
    <col min="29" max="29" width="4.7109375" style="428" bestFit="1" customWidth="1" outlineLevel="1"/>
    <col min="30" max="30" width="6.42578125" style="428" customWidth="1" outlineLevel="1"/>
    <col min="31" max="35" width="6.7109375" style="207" customWidth="1"/>
    <col min="36" max="41" width="6.7109375" customWidth="1"/>
    <col min="42" max="42" width="7.85546875" bestFit="1" customWidth="1"/>
    <col min="43" max="43" width="5.42578125" bestFit="1" customWidth="1"/>
    <col min="44" max="44" width="5.5703125" bestFit="1" customWidth="1"/>
  </cols>
  <sheetData>
    <row r="1" spans="1:47" ht="29.25" customHeight="1">
      <c r="A1" s="5219"/>
      <c r="B1" s="5017" t="s">
        <v>1059</v>
      </c>
      <c r="C1" s="5017"/>
      <c r="D1" s="5017"/>
      <c r="E1" s="5017"/>
      <c r="F1" s="5017"/>
      <c r="G1" s="5017"/>
      <c r="H1" s="5017"/>
      <c r="I1" s="5017"/>
      <c r="J1" s="424"/>
      <c r="K1" s="4945" t="s">
        <v>138</v>
      </c>
      <c r="L1" s="4945"/>
      <c r="M1" s="427"/>
      <c r="N1" s="427"/>
      <c r="O1" s="427"/>
      <c r="P1" s="427"/>
      <c r="Q1" s="427"/>
      <c r="R1" s="427"/>
      <c r="S1" s="427"/>
      <c r="T1" s="427"/>
      <c r="U1" s="2128"/>
      <c r="V1" s="2128"/>
      <c r="W1" s="427"/>
      <c r="X1" s="427"/>
      <c r="Y1" s="427"/>
      <c r="Z1" s="2128"/>
      <c r="AA1" s="2128"/>
      <c r="AB1" s="427"/>
      <c r="AC1" s="427"/>
      <c r="AD1" s="427"/>
      <c r="AE1" s="5033"/>
      <c r="AF1" s="5033"/>
      <c r="AG1" s="5033"/>
      <c r="AH1" s="5033"/>
      <c r="AI1" s="5033"/>
      <c r="AJ1" s="5033"/>
      <c r="AK1" s="2423"/>
      <c r="AL1" s="5204" t="s">
        <v>139</v>
      </c>
      <c r="AM1" s="5204"/>
      <c r="AN1" s="5204"/>
      <c r="AO1" s="2424"/>
      <c r="AP1" s="678"/>
    </row>
    <row r="2" spans="1:47" ht="29.25" customHeight="1">
      <c r="A2" s="5219"/>
      <c r="B2" s="5017"/>
      <c r="C2" s="5017"/>
      <c r="D2" s="5017"/>
      <c r="E2" s="5017"/>
      <c r="F2" s="5017"/>
      <c r="G2" s="5017"/>
      <c r="H2" s="5017"/>
      <c r="I2" s="5017"/>
      <c r="J2" s="424"/>
      <c r="K2" s="4946" t="s">
        <v>140</v>
      </c>
      <c r="L2" s="4946"/>
      <c r="M2" s="427"/>
      <c r="N2" s="427"/>
      <c r="O2" s="427"/>
      <c r="P2" s="427"/>
      <c r="Q2" s="427"/>
      <c r="R2" s="427"/>
      <c r="S2" s="427"/>
      <c r="T2" s="427"/>
      <c r="U2" s="2425"/>
      <c r="V2" s="2425"/>
      <c r="W2" s="427"/>
      <c r="X2" s="427"/>
      <c r="Y2" s="427"/>
      <c r="Z2" s="2425"/>
      <c r="AA2" s="2425"/>
      <c r="AB2" s="427"/>
      <c r="AC2" s="427"/>
      <c r="AD2" s="427"/>
      <c r="AE2" s="2129"/>
      <c r="AF2" s="2129"/>
      <c r="AG2" s="2129"/>
      <c r="AH2" s="2129"/>
      <c r="AI2" s="2129"/>
      <c r="AJ2" s="2423"/>
      <c r="AK2" s="2423"/>
      <c r="AL2" s="5205" t="s">
        <v>141</v>
      </c>
      <c r="AM2" s="5205"/>
      <c r="AN2" s="5205"/>
      <c r="AO2" s="2426"/>
      <c r="AP2" s="678"/>
    </row>
    <row r="3" spans="1:47" ht="20.25" customHeight="1">
      <c r="A3" s="5216" t="s">
        <v>1060</v>
      </c>
      <c r="B3" s="5031" t="s">
        <v>143</v>
      </c>
      <c r="C3" s="5031"/>
      <c r="D3" s="5031"/>
      <c r="E3" s="5031"/>
      <c r="F3" s="5031"/>
      <c r="G3" s="5031"/>
      <c r="H3" s="5031"/>
      <c r="I3" s="5031"/>
      <c r="J3" s="2128"/>
      <c r="K3" s="4947" t="s">
        <v>144</v>
      </c>
      <c r="L3" s="4947"/>
      <c r="M3" s="427"/>
      <c r="N3" s="427"/>
      <c r="O3" s="427"/>
      <c r="P3" s="2131"/>
      <c r="Q3" s="2427"/>
      <c r="R3" s="427"/>
      <c r="S3" s="427"/>
      <c r="T3" s="427"/>
      <c r="U3" s="2425"/>
      <c r="V3" s="2425"/>
      <c r="W3" s="427"/>
      <c r="X3" s="427"/>
      <c r="Y3" s="427"/>
      <c r="Z3" s="2425"/>
      <c r="AA3" s="2425"/>
      <c r="AB3" s="427"/>
      <c r="AC3" s="427"/>
      <c r="AD3" s="427"/>
      <c r="AE3" s="427"/>
      <c r="AF3" s="427"/>
      <c r="AG3" s="427"/>
      <c r="AH3" s="427"/>
      <c r="AI3" s="427"/>
      <c r="AJ3" s="427"/>
      <c r="AK3" s="427"/>
      <c r="AL3" s="427"/>
      <c r="AM3" s="427"/>
      <c r="AN3" s="427"/>
      <c r="AO3" s="427"/>
      <c r="AP3" s="427"/>
      <c r="AQ3" s="427"/>
    </row>
    <row r="4" spans="1:47" ht="15.75" thickBot="1">
      <c r="A4" s="5217"/>
      <c r="B4" s="5218"/>
      <c r="C4" s="5218"/>
      <c r="D4" s="5218"/>
      <c r="E4" s="5031"/>
      <c r="F4" s="5031"/>
      <c r="G4" s="5031"/>
      <c r="H4" s="5218"/>
      <c r="I4" s="5218"/>
      <c r="J4" s="2428"/>
      <c r="K4" s="2429"/>
      <c r="L4" s="2430"/>
      <c r="M4" s="2431"/>
      <c r="N4" s="2432"/>
      <c r="O4" s="2432"/>
      <c r="P4" s="2131"/>
      <c r="Q4" s="2427"/>
      <c r="R4" s="2432"/>
      <c r="S4" s="2432"/>
      <c r="T4" s="2432"/>
      <c r="U4" s="2433"/>
      <c r="V4" s="2433"/>
      <c r="W4" s="2431"/>
      <c r="X4" s="2431"/>
      <c r="Y4" s="2431"/>
      <c r="Z4" s="2433"/>
      <c r="AA4" s="2433"/>
      <c r="AB4" s="2431"/>
      <c r="AC4" s="2431"/>
      <c r="AD4" s="2431"/>
      <c r="AE4" s="2431"/>
      <c r="AF4" s="2431"/>
      <c r="AG4" s="2431"/>
      <c r="AH4" s="2431"/>
      <c r="AI4" s="2431"/>
      <c r="AJ4" s="2431"/>
      <c r="AK4" s="2431"/>
      <c r="AL4" s="2431"/>
      <c r="AM4" s="2431"/>
      <c r="AN4" s="2431"/>
      <c r="AO4" s="2431"/>
      <c r="AP4" s="2431"/>
      <c r="AQ4" s="2431"/>
    </row>
    <row r="5" spans="1:47" ht="30.75" thickBot="1">
      <c r="A5" s="4943" t="s">
        <v>145</v>
      </c>
      <c r="B5" s="4937"/>
      <c r="C5" s="4938"/>
      <c r="D5" s="4939"/>
      <c r="E5" s="14" t="s">
        <v>146</v>
      </c>
      <c r="F5" s="15" t="s">
        <v>146</v>
      </c>
      <c r="G5" s="244" t="s">
        <v>146</v>
      </c>
      <c r="H5" s="16"/>
      <c r="I5" s="4943" t="s">
        <v>147</v>
      </c>
      <c r="J5" s="17"/>
      <c r="K5" s="4934" t="s">
        <v>148</v>
      </c>
      <c r="L5" s="4935"/>
      <c r="M5" s="4935"/>
      <c r="N5" s="4935"/>
      <c r="O5" s="4936"/>
      <c r="P5" s="4934" t="s">
        <v>149</v>
      </c>
      <c r="Q5" s="4935"/>
      <c r="R5" s="4935"/>
      <c r="S5" s="4935"/>
      <c r="T5" s="4936"/>
      <c r="U5" s="4934" t="s">
        <v>150</v>
      </c>
      <c r="V5" s="4935"/>
      <c r="W5" s="4935"/>
      <c r="X5" s="4935"/>
      <c r="Y5" s="4936"/>
      <c r="Z5" s="4934" t="s">
        <v>151</v>
      </c>
      <c r="AA5" s="4935"/>
      <c r="AB5" s="4935"/>
      <c r="AC5" s="4935"/>
      <c r="AD5" s="4935"/>
      <c r="AE5" s="5045" t="s">
        <v>287</v>
      </c>
      <c r="AF5" s="5046"/>
      <c r="AG5" s="5046"/>
      <c r="AH5" s="5046"/>
      <c r="AI5" s="5046"/>
      <c r="AJ5" s="2135" t="s">
        <v>154</v>
      </c>
      <c r="AK5" s="2135"/>
      <c r="AL5" s="2135"/>
      <c r="AM5" s="2135" t="s">
        <v>155</v>
      </c>
      <c r="AN5" s="2135"/>
      <c r="AO5" s="2136"/>
      <c r="AP5" s="441" t="s">
        <v>156</v>
      </c>
      <c r="AQ5" s="247" t="s">
        <v>157</v>
      </c>
      <c r="AR5" s="248" t="s">
        <v>156</v>
      </c>
    </row>
    <row r="6" spans="1:47" ht="27" customHeight="1">
      <c r="A6" s="4944"/>
      <c r="B6" s="22" t="s">
        <v>158</v>
      </c>
      <c r="C6" s="23" t="s">
        <v>159</v>
      </c>
      <c r="D6" s="24" t="s">
        <v>146</v>
      </c>
      <c r="E6" s="25" t="s">
        <v>160</v>
      </c>
      <c r="F6" s="26" t="s">
        <v>161</v>
      </c>
      <c r="G6" s="30"/>
      <c r="H6" s="16" t="s">
        <v>163</v>
      </c>
      <c r="I6" s="4944"/>
      <c r="J6" s="17" t="s">
        <v>164</v>
      </c>
      <c r="K6" s="28" t="s">
        <v>165</v>
      </c>
      <c r="L6" s="29" t="s">
        <v>166</v>
      </c>
      <c r="M6" s="22" t="s">
        <v>158</v>
      </c>
      <c r="N6" s="23" t="s">
        <v>167</v>
      </c>
      <c r="O6" s="30" t="s">
        <v>168</v>
      </c>
      <c r="P6" s="28" t="s">
        <v>165</v>
      </c>
      <c r="Q6" s="29" t="s">
        <v>166</v>
      </c>
      <c r="R6" s="22" t="s">
        <v>158</v>
      </c>
      <c r="S6" s="23" t="s">
        <v>167</v>
      </c>
      <c r="T6" s="30" t="s">
        <v>168</v>
      </c>
      <c r="U6" s="28" t="s">
        <v>165</v>
      </c>
      <c r="V6" s="29" t="s">
        <v>166</v>
      </c>
      <c r="W6" s="22" t="s">
        <v>158</v>
      </c>
      <c r="X6" s="23" t="s">
        <v>167</v>
      </c>
      <c r="Y6" s="30" t="s">
        <v>168</v>
      </c>
      <c r="Z6" s="28" t="s">
        <v>165</v>
      </c>
      <c r="AA6" s="29" t="s">
        <v>166</v>
      </c>
      <c r="AB6" s="22" t="s">
        <v>158</v>
      </c>
      <c r="AC6" s="23" t="s">
        <v>167</v>
      </c>
      <c r="AD6" s="2434" t="s">
        <v>168</v>
      </c>
      <c r="AE6" s="5020" t="s">
        <v>171</v>
      </c>
      <c r="AF6" s="5021"/>
      <c r="AG6" s="5021"/>
      <c r="AH6" s="5021"/>
      <c r="AI6" s="443" t="s">
        <v>170</v>
      </c>
      <c r="AJ6" s="443" t="s">
        <v>171</v>
      </c>
      <c r="AK6" s="443" t="s">
        <v>172</v>
      </c>
      <c r="AL6" s="443" t="s">
        <v>170</v>
      </c>
      <c r="AM6" s="443" t="s">
        <v>171</v>
      </c>
      <c r="AN6" s="443" t="s">
        <v>172</v>
      </c>
      <c r="AO6" s="444" t="s">
        <v>170</v>
      </c>
      <c r="AP6" s="445" t="s">
        <v>173</v>
      </c>
      <c r="AQ6" s="257" t="s">
        <v>174</v>
      </c>
      <c r="AR6" s="258" t="s">
        <v>168</v>
      </c>
    </row>
    <row r="7" spans="1:47">
      <c r="A7" s="570" t="s">
        <v>1061</v>
      </c>
      <c r="B7" s="566"/>
      <c r="C7" s="566"/>
      <c r="D7" s="566"/>
      <c r="E7" s="1803"/>
      <c r="F7" s="1301"/>
      <c r="G7" s="451"/>
      <c r="H7" s="566"/>
      <c r="I7" s="566"/>
      <c r="J7" s="708"/>
      <c r="K7" s="1009"/>
      <c r="L7" s="1010"/>
      <c r="M7" s="569"/>
      <c r="N7" s="569"/>
      <c r="O7" s="569"/>
      <c r="P7" s="1009"/>
      <c r="Q7" s="566"/>
      <c r="R7" s="569"/>
      <c r="S7" s="569"/>
      <c r="T7" s="569"/>
      <c r="U7" s="708"/>
      <c r="V7" s="708"/>
      <c r="W7" s="569"/>
      <c r="X7" s="569"/>
      <c r="Y7" s="569"/>
      <c r="Z7" s="708"/>
      <c r="AA7" s="708"/>
      <c r="AB7" s="702"/>
      <c r="AC7" s="569"/>
      <c r="AD7" s="878"/>
      <c r="AE7" s="566"/>
      <c r="AF7" s="566"/>
      <c r="AG7" s="566"/>
      <c r="AH7" s="566"/>
      <c r="AI7" s="566"/>
      <c r="AJ7" s="566"/>
      <c r="AK7" s="566"/>
      <c r="AL7" s="566"/>
      <c r="AM7" s="566"/>
      <c r="AN7" s="566"/>
      <c r="AO7" s="566"/>
      <c r="AP7" s="1301"/>
      <c r="AQ7" s="1301"/>
      <c r="AR7" s="1301"/>
      <c r="AS7" s="237"/>
      <c r="AT7" s="237"/>
      <c r="AU7" s="237"/>
    </row>
    <row r="8" spans="1:47" ht="30.6" customHeight="1">
      <c r="A8" s="5220" t="s">
        <v>1062</v>
      </c>
      <c r="B8" s="2435">
        <v>15</v>
      </c>
      <c r="C8" s="2436">
        <v>5</v>
      </c>
      <c r="D8" s="2283">
        <f t="shared" ref="D8:D9" si="0">SUM(E8:G8)</f>
        <v>0</v>
      </c>
      <c r="E8" s="2437"/>
      <c r="F8" s="2438"/>
      <c r="G8" s="2439"/>
      <c r="H8" s="2440"/>
      <c r="I8" s="2441" t="s">
        <v>423</v>
      </c>
      <c r="J8" s="2442"/>
      <c r="K8" s="84" t="s">
        <v>402</v>
      </c>
      <c r="L8" s="83" t="s">
        <v>403</v>
      </c>
      <c r="M8" s="481"/>
      <c r="N8" s="481"/>
      <c r="O8" s="481"/>
      <c r="P8" s="2443"/>
      <c r="Q8" s="2444"/>
      <c r="R8" s="2445"/>
      <c r="S8" s="2445"/>
      <c r="T8" s="2445"/>
      <c r="U8" s="2446"/>
      <c r="V8" s="2446"/>
      <c r="W8" s="2445"/>
      <c r="X8" s="2445"/>
      <c r="Y8" s="2445"/>
      <c r="Z8" s="2446"/>
      <c r="AA8" s="2446"/>
      <c r="AB8" s="2445"/>
      <c r="AC8" s="2447"/>
      <c r="AD8" s="2445"/>
      <c r="AE8" s="2448" t="s">
        <v>180</v>
      </c>
      <c r="AF8" s="2449">
        <v>0.4</v>
      </c>
      <c r="AG8" s="2144"/>
      <c r="AH8" s="2144"/>
      <c r="AI8" s="2449">
        <f>SUM(AF8:AH8)</f>
        <v>0.4</v>
      </c>
      <c r="AJ8" s="2450"/>
      <c r="AK8" s="2451"/>
      <c r="AL8" s="2452"/>
      <c r="AM8" s="2453"/>
      <c r="AN8" s="2454"/>
      <c r="AO8" s="2455"/>
      <c r="AP8" s="2149">
        <f t="shared" ref="AP8:AP9" si="1">(M8+R8+W8+AB8)-B8</f>
        <v>-15</v>
      </c>
      <c r="AQ8" s="80">
        <f t="shared" ref="AQ8:AQ9" si="2">(N8+S8+X8+AC8)-(C8+D8)</f>
        <v>-5</v>
      </c>
      <c r="AR8" s="81">
        <f t="shared" ref="AR8:AR9" si="3">(O8+T8+Y8+AD8)-H8</f>
        <v>0</v>
      </c>
    </row>
    <row r="9" spans="1:47" ht="30.6" customHeight="1">
      <c r="A9" s="5221"/>
      <c r="B9" s="2456">
        <v>30</v>
      </c>
      <c r="C9" s="85">
        <v>10</v>
      </c>
      <c r="D9" s="2283">
        <f t="shared" si="0"/>
        <v>0</v>
      </c>
      <c r="E9" s="2437"/>
      <c r="F9" s="2438"/>
      <c r="G9" s="2439"/>
      <c r="H9" s="2457"/>
      <c r="I9" s="2458" t="s">
        <v>1063</v>
      </c>
      <c r="J9" s="2459"/>
      <c r="K9" s="84" t="s">
        <v>402</v>
      </c>
      <c r="L9" s="83" t="s">
        <v>403</v>
      </c>
      <c r="M9" s="481"/>
      <c r="N9" s="481"/>
      <c r="O9" s="481"/>
      <c r="P9" s="552"/>
      <c r="Q9" s="2460"/>
      <c r="R9" s="2461"/>
      <c r="S9" s="2461"/>
      <c r="T9" s="2461"/>
      <c r="U9" s="2462"/>
      <c r="V9" s="2462"/>
      <c r="W9" s="2461"/>
      <c r="X9" s="2461"/>
      <c r="Y9" s="2461"/>
      <c r="Z9" s="2462"/>
      <c r="AA9" s="2462"/>
      <c r="AB9" s="2461"/>
      <c r="AC9" s="2463"/>
      <c r="AD9" s="2461"/>
      <c r="AE9" s="2464"/>
      <c r="AF9" s="2144"/>
      <c r="AG9" s="2144"/>
      <c r="AH9" s="2144"/>
      <c r="AI9" s="2144"/>
      <c r="AJ9" s="2465" t="s">
        <v>180</v>
      </c>
      <c r="AK9" s="2466" t="s">
        <v>389</v>
      </c>
      <c r="AL9" s="2467">
        <v>0.6</v>
      </c>
      <c r="AM9" s="2468" t="s">
        <v>180</v>
      </c>
      <c r="AN9" s="2469" t="s">
        <v>389</v>
      </c>
      <c r="AO9" s="2470">
        <v>0.6</v>
      </c>
      <c r="AP9" s="2149">
        <f t="shared" si="1"/>
        <v>-30</v>
      </c>
      <c r="AQ9" s="80">
        <f t="shared" si="2"/>
        <v>-10</v>
      </c>
      <c r="AR9" s="81">
        <f t="shared" si="3"/>
        <v>0</v>
      </c>
    </row>
    <row r="10" spans="1:47">
      <c r="A10" s="2175" t="s">
        <v>715</v>
      </c>
      <c r="B10" s="2471">
        <f>SUM(B8:B9)</f>
        <v>45</v>
      </c>
      <c r="C10" s="2471">
        <f t="shared" ref="C10:H10" si="4">SUM(C8:C9)</f>
        <v>15</v>
      </c>
      <c r="D10" s="2471">
        <f t="shared" si="4"/>
        <v>0</v>
      </c>
      <c r="E10" s="489">
        <f t="shared" si="4"/>
        <v>0</v>
      </c>
      <c r="F10" s="487">
        <f t="shared" ref="F10:G10" si="5">SUM(F8:F9)</f>
        <v>0</v>
      </c>
      <c r="G10" s="490">
        <f t="shared" si="5"/>
        <v>0</v>
      </c>
      <c r="H10" s="2471">
        <f t="shared" si="4"/>
        <v>0</v>
      </c>
      <c r="I10" s="94"/>
      <c r="J10" s="1210"/>
      <c r="K10" s="102"/>
      <c r="L10" s="103"/>
      <c r="M10" s="2151"/>
      <c r="N10" s="2151"/>
      <c r="O10" s="2151"/>
      <c r="P10" s="105"/>
      <c r="Q10" s="2472"/>
      <c r="R10" s="1530"/>
      <c r="S10" s="1530"/>
      <c r="T10" s="1530"/>
      <c r="U10" s="2473"/>
      <c r="V10" s="2473"/>
      <c r="W10" s="792"/>
      <c r="X10" s="792"/>
      <c r="Y10" s="792"/>
      <c r="Z10" s="1830"/>
      <c r="AA10" s="1830"/>
      <c r="AB10" s="792"/>
      <c r="AC10" s="2474"/>
      <c r="AD10" s="792"/>
      <c r="AE10" s="2475"/>
      <c r="AF10" s="2476"/>
      <c r="AG10" s="2476"/>
      <c r="AH10" s="2476"/>
      <c r="AI10" s="2477">
        <f>SUM(AI8:AI9)</f>
        <v>0.4</v>
      </c>
      <c r="AJ10" s="2478"/>
      <c r="AK10" s="2479"/>
      <c r="AL10" s="2480">
        <f>SUM(AL8:AL9)</f>
        <v>0.6</v>
      </c>
      <c r="AM10" s="2481"/>
      <c r="AN10" s="2482"/>
      <c r="AO10" s="2483">
        <f>SUM(AO8:AO9)</f>
        <v>0.6</v>
      </c>
      <c r="AP10" s="2484"/>
      <c r="AQ10" s="2484"/>
      <c r="AR10" s="2484"/>
    </row>
    <row r="11" spans="1:47" ht="30.6" customHeight="1">
      <c r="A11" s="5224" t="s">
        <v>1064</v>
      </c>
      <c r="B11" s="2485">
        <v>15</v>
      </c>
      <c r="C11" s="85">
        <v>5</v>
      </c>
      <c r="D11" s="2283">
        <f t="shared" ref="D11:D12" si="6">SUM(E11:G11)</f>
        <v>0</v>
      </c>
      <c r="E11" s="2437"/>
      <c r="F11" s="2438"/>
      <c r="G11" s="2439"/>
      <c r="H11" s="2457"/>
      <c r="I11" s="2458" t="s">
        <v>1065</v>
      </c>
      <c r="J11" s="2459"/>
      <c r="K11" s="84" t="s">
        <v>1066</v>
      </c>
      <c r="L11" s="83" t="s">
        <v>1067</v>
      </c>
      <c r="M11" s="481"/>
      <c r="N11" s="481"/>
      <c r="O11" s="481"/>
      <c r="P11" s="2443"/>
      <c r="Q11" s="2444"/>
      <c r="R11" s="2445"/>
      <c r="S11" s="2445"/>
      <c r="T11" s="2445"/>
      <c r="U11" s="2446"/>
      <c r="V11" s="2446"/>
      <c r="W11" s="2445"/>
      <c r="X11" s="2445"/>
      <c r="Y11" s="2445"/>
      <c r="Z11" s="2446"/>
      <c r="AA11" s="2446"/>
      <c r="AB11" s="2445"/>
      <c r="AC11" s="2447"/>
      <c r="AD11" s="2445"/>
      <c r="AE11" s="2448" t="s">
        <v>180</v>
      </c>
      <c r="AF11" s="2449">
        <v>0.2</v>
      </c>
      <c r="AG11" s="2486"/>
      <c r="AH11" s="2486"/>
      <c r="AI11" s="2449">
        <f>SUM(AF11:AH11)</f>
        <v>0.2</v>
      </c>
      <c r="AJ11" s="2487"/>
      <c r="AK11" s="2488"/>
      <c r="AL11" s="2489"/>
      <c r="AM11" s="2490"/>
      <c r="AN11" s="2491"/>
      <c r="AO11" s="2492"/>
      <c r="AP11" s="2149">
        <f t="shared" ref="AP11:AP12" si="7">(M11+R11+W11+AB11)-B11</f>
        <v>-15</v>
      </c>
      <c r="AQ11" s="80">
        <f t="shared" ref="AQ11:AQ12" si="8">(N11+S11+X11+AC11)-(C11+D11)</f>
        <v>-5</v>
      </c>
      <c r="AR11" s="81">
        <f t="shared" ref="AR11:AR12" si="9">(O11+T11+Y11+AD11)-H11</f>
        <v>0</v>
      </c>
    </row>
    <row r="12" spans="1:47" ht="30.6" customHeight="1">
      <c r="A12" s="5225"/>
      <c r="B12" s="2485">
        <v>20</v>
      </c>
      <c r="C12" s="85">
        <v>10</v>
      </c>
      <c r="D12" s="2283">
        <f t="shared" si="6"/>
        <v>0</v>
      </c>
      <c r="E12" s="2437"/>
      <c r="F12" s="2438"/>
      <c r="G12" s="2439"/>
      <c r="H12" s="2457"/>
      <c r="I12" s="2493" t="s">
        <v>1068</v>
      </c>
      <c r="J12" s="2459"/>
      <c r="K12" s="552" t="s">
        <v>1069</v>
      </c>
      <c r="L12" s="155" t="s">
        <v>1070</v>
      </c>
      <c r="M12" s="481"/>
      <c r="N12" s="481"/>
      <c r="O12" s="481"/>
      <c r="P12" s="552"/>
      <c r="Q12" s="2460"/>
      <c r="R12" s="2461"/>
      <c r="S12" s="2461"/>
      <c r="T12" s="2461"/>
      <c r="U12" s="2462"/>
      <c r="V12" s="2462"/>
      <c r="W12" s="2461"/>
      <c r="X12" s="2461"/>
      <c r="Y12" s="2461"/>
      <c r="Z12" s="2462"/>
      <c r="AA12" s="2462"/>
      <c r="AB12" s="2461"/>
      <c r="AC12" s="2463"/>
      <c r="AD12" s="2461"/>
      <c r="AE12" s="2464"/>
      <c r="AF12" s="2144"/>
      <c r="AG12" s="2144"/>
      <c r="AH12" s="2144"/>
      <c r="AI12" s="2144"/>
      <c r="AJ12" s="2465" t="s">
        <v>180</v>
      </c>
      <c r="AK12" s="2466" t="s">
        <v>389</v>
      </c>
      <c r="AL12" s="2467">
        <v>0.6</v>
      </c>
      <c r="AM12" s="2468" t="s">
        <v>180</v>
      </c>
      <c r="AN12" s="2469" t="s">
        <v>389</v>
      </c>
      <c r="AO12" s="2470">
        <v>0.6</v>
      </c>
      <c r="AP12" s="2149">
        <f t="shared" si="7"/>
        <v>-20</v>
      </c>
      <c r="AQ12" s="80">
        <f t="shared" si="8"/>
        <v>-10</v>
      </c>
      <c r="AR12" s="81">
        <f t="shared" si="9"/>
        <v>0</v>
      </c>
    </row>
    <row r="13" spans="1:47" ht="30.6" customHeight="1">
      <c r="A13" s="5226"/>
      <c r="B13" s="2494">
        <v>10</v>
      </c>
      <c r="C13" s="2436">
        <v>10</v>
      </c>
      <c r="D13" s="2495"/>
      <c r="E13" s="2437"/>
      <c r="F13" s="2438"/>
      <c r="G13" s="2439"/>
      <c r="H13" s="2440"/>
      <c r="I13" s="2496" t="s">
        <v>1071</v>
      </c>
      <c r="J13" s="2459"/>
      <c r="K13" s="552" t="s">
        <v>411</v>
      </c>
      <c r="L13" s="155" t="s">
        <v>412</v>
      </c>
      <c r="M13" s="481"/>
      <c r="N13" s="481"/>
      <c r="O13" s="481"/>
      <c r="P13" s="552"/>
      <c r="Q13" s="2460"/>
      <c r="R13" s="2461"/>
      <c r="S13" s="2461"/>
      <c r="T13" s="2461"/>
      <c r="U13" s="2462"/>
      <c r="V13" s="2462"/>
      <c r="W13" s="2461"/>
      <c r="X13" s="2461"/>
      <c r="Y13" s="2461"/>
      <c r="Z13" s="2462"/>
      <c r="AA13" s="2462"/>
      <c r="AB13" s="2461"/>
      <c r="AC13" s="2463"/>
      <c r="AD13" s="2461"/>
      <c r="AE13" s="2448" t="s">
        <v>180</v>
      </c>
      <c r="AF13" s="2449">
        <v>0.2</v>
      </c>
      <c r="AG13" s="2486"/>
      <c r="AH13" s="2486"/>
      <c r="AI13" s="2449">
        <f>SUM(AF13:AH13)</f>
        <v>0.2</v>
      </c>
      <c r="AJ13" s="2487"/>
      <c r="AK13" s="2488"/>
      <c r="AL13" s="2489"/>
      <c r="AM13" s="2490"/>
      <c r="AN13" s="2491"/>
      <c r="AO13" s="2492"/>
      <c r="AP13" s="79"/>
      <c r="AQ13" s="80"/>
      <c r="AR13" s="81"/>
    </row>
    <row r="14" spans="1:47">
      <c r="A14" s="2175" t="s">
        <v>465</v>
      </c>
      <c r="B14" s="13">
        <f>SUM(B11:B13)</f>
        <v>45</v>
      </c>
      <c r="C14" s="13">
        <f>SUM(C11:C13)</f>
        <v>25</v>
      </c>
      <c r="D14" s="2497">
        <f>SUM(D11:D12)</f>
        <v>0</v>
      </c>
      <c r="E14" s="489">
        <f>SUM(E11:E12)</f>
        <v>0</v>
      </c>
      <c r="F14" s="487">
        <f>SUM(F11:F12)</f>
        <v>0</v>
      </c>
      <c r="G14" s="490">
        <f>SUM(G11:G12)</f>
        <v>0</v>
      </c>
      <c r="H14" s="2498">
        <f>SUM(H11:H12)</f>
        <v>0</v>
      </c>
      <c r="I14" s="94"/>
      <c r="J14" s="1210"/>
      <c r="K14" s="102"/>
      <c r="L14" s="103"/>
      <c r="M14" s="2151"/>
      <c r="N14" s="2151"/>
      <c r="O14" s="2151"/>
      <c r="P14" s="105"/>
      <c r="Q14" s="2472"/>
      <c r="R14" s="1530"/>
      <c r="S14" s="1530"/>
      <c r="T14" s="1530"/>
      <c r="U14" s="2473"/>
      <c r="V14" s="2473"/>
      <c r="W14" s="792"/>
      <c r="X14" s="792"/>
      <c r="Y14" s="792"/>
      <c r="Z14" s="1830"/>
      <c r="AA14" s="1830"/>
      <c r="AB14" s="792"/>
      <c r="AC14" s="2474"/>
      <c r="AD14" s="792"/>
      <c r="AE14" s="2475"/>
      <c r="AF14" s="2476"/>
      <c r="AG14" s="2476"/>
      <c r="AH14" s="2476"/>
      <c r="AI14" s="2477">
        <f>SUM(AI11:AI13)</f>
        <v>0.4</v>
      </c>
      <c r="AJ14" s="2499"/>
      <c r="AK14" s="487"/>
      <c r="AL14" s="2480">
        <f>SUM(AL11:AL12)</f>
        <v>0.6</v>
      </c>
      <c r="AM14" s="2500"/>
      <c r="AN14" s="491"/>
      <c r="AO14" s="2483">
        <f>SUM(AO11:AO12)</f>
        <v>0.6</v>
      </c>
      <c r="AP14" s="2484"/>
      <c r="AQ14" s="2484"/>
      <c r="AR14" s="2484"/>
    </row>
    <row r="15" spans="1:47" ht="30.6" customHeight="1">
      <c r="A15" s="5222" t="s">
        <v>1072</v>
      </c>
      <c r="B15" s="85">
        <v>25</v>
      </c>
      <c r="C15" s="85">
        <v>5</v>
      </c>
      <c r="D15" s="2283">
        <f t="shared" ref="D15:D18" si="10">SUM(E15:G15)</f>
        <v>0</v>
      </c>
      <c r="E15" s="2437"/>
      <c r="F15" s="2438"/>
      <c r="G15" s="2439"/>
      <c r="H15" s="2457"/>
      <c r="I15" s="2502" t="s">
        <v>1073</v>
      </c>
      <c r="J15" s="2503"/>
      <c r="K15" s="84" t="s">
        <v>1074</v>
      </c>
      <c r="L15" s="83" t="s">
        <v>201</v>
      </c>
      <c r="M15" s="481"/>
      <c r="N15" s="481"/>
      <c r="O15" s="481"/>
      <c r="P15" s="2443"/>
      <c r="Q15" s="2444"/>
      <c r="R15" s="2445"/>
      <c r="S15" s="2445"/>
      <c r="T15" s="2445"/>
      <c r="U15" s="2446"/>
      <c r="V15" s="2446"/>
      <c r="W15" s="2445"/>
      <c r="X15" s="2445"/>
      <c r="Y15" s="2445"/>
      <c r="Z15" s="2446"/>
      <c r="AA15" s="2446"/>
      <c r="AB15" s="2445"/>
      <c r="AC15" s="2447"/>
      <c r="AD15" s="2445"/>
      <c r="AE15" s="2464"/>
      <c r="AF15" s="2144"/>
      <c r="AG15" s="2144"/>
      <c r="AH15" s="2144"/>
      <c r="AI15" s="2144"/>
      <c r="AJ15" s="2465" t="s">
        <v>180</v>
      </c>
      <c r="AK15" s="2466" t="s">
        <v>389</v>
      </c>
      <c r="AL15" s="2467">
        <v>0.25</v>
      </c>
      <c r="AM15" s="2468" t="s">
        <v>180</v>
      </c>
      <c r="AN15" s="2469" t="s">
        <v>389</v>
      </c>
      <c r="AO15" s="2504">
        <v>0.25</v>
      </c>
      <c r="AP15" s="2149">
        <f t="shared" ref="AP15:AP18" si="11">(M15+R15+W15+AB15)-B15</f>
        <v>-25</v>
      </c>
      <c r="AQ15" s="80">
        <f t="shared" ref="AQ15:AQ18" si="12">(N15+S15+X15+AC15)-(C15+D15)</f>
        <v>-5</v>
      </c>
      <c r="AR15" s="81">
        <f t="shared" ref="AR15:AR18" si="13">(O15+T15+Y15+AD15)-H15</f>
        <v>0</v>
      </c>
    </row>
    <row r="16" spans="1:47" ht="30.6" customHeight="1">
      <c r="A16" s="5223"/>
      <c r="B16" s="2505">
        <v>25</v>
      </c>
      <c r="C16" s="2506">
        <v>5</v>
      </c>
      <c r="D16" s="2283">
        <f t="shared" si="10"/>
        <v>0</v>
      </c>
      <c r="E16" s="2437"/>
      <c r="F16" s="2438"/>
      <c r="G16" s="2439"/>
      <c r="H16" s="2507"/>
      <c r="I16" s="2508" t="s">
        <v>1075</v>
      </c>
      <c r="J16" s="2503"/>
      <c r="K16" s="552" t="s">
        <v>1076</v>
      </c>
      <c r="L16" s="155" t="s">
        <v>1077</v>
      </c>
      <c r="M16" s="481"/>
      <c r="N16" s="481"/>
      <c r="O16" s="481"/>
      <c r="P16" s="552"/>
      <c r="Q16" s="2460"/>
      <c r="R16" s="2461"/>
      <c r="S16" s="2461"/>
      <c r="T16" s="2461"/>
      <c r="U16" s="2462"/>
      <c r="V16" s="2462"/>
      <c r="W16" s="2461"/>
      <c r="X16" s="2461"/>
      <c r="Y16" s="2461"/>
      <c r="Z16" s="2462"/>
      <c r="AA16" s="2462"/>
      <c r="AB16" s="2461"/>
      <c r="AC16" s="2463"/>
      <c r="AD16" s="2461"/>
      <c r="AE16" s="2464"/>
      <c r="AF16" s="2144"/>
      <c r="AG16" s="2144"/>
      <c r="AH16" s="2144"/>
      <c r="AI16" s="2144"/>
      <c r="AJ16" s="2509" t="s">
        <v>180</v>
      </c>
      <c r="AK16" s="2510" t="s">
        <v>389</v>
      </c>
      <c r="AL16" s="2511">
        <v>0.25</v>
      </c>
      <c r="AM16" s="2512" t="s">
        <v>180</v>
      </c>
      <c r="AN16" s="2513" t="s">
        <v>389</v>
      </c>
      <c r="AO16" s="2514">
        <v>0.25</v>
      </c>
      <c r="AP16" s="2149">
        <f t="shared" si="11"/>
        <v>-25</v>
      </c>
      <c r="AQ16" s="80">
        <f t="shared" si="12"/>
        <v>-5</v>
      </c>
      <c r="AR16" s="81">
        <f t="shared" si="13"/>
        <v>0</v>
      </c>
    </row>
    <row r="17" spans="1:47" ht="30.6" customHeight="1">
      <c r="A17" s="5223"/>
      <c r="B17" s="2485">
        <v>25</v>
      </c>
      <c r="C17" s="85">
        <v>5</v>
      </c>
      <c r="D17" s="2283">
        <f t="shared" si="10"/>
        <v>0</v>
      </c>
      <c r="E17" s="2437"/>
      <c r="F17" s="2438"/>
      <c r="G17" s="2439"/>
      <c r="H17" s="2457"/>
      <c r="I17" s="2458" t="s">
        <v>1078</v>
      </c>
      <c r="J17" s="2459"/>
      <c r="K17" s="552" t="s">
        <v>1076</v>
      </c>
      <c r="L17" s="155" t="s">
        <v>1077</v>
      </c>
      <c r="M17" s="481"/>
      <c r="N17" s="481"/>
      <c r="O17" s="481"/>
      <c r="P17" s="552"/>
      <c r="Q17" s="2460"/>
      <c r="R17" s="2461"/>
      <c r="S17" s="2461"/>
      <c r="T17" s="2461"/>
      <c r="U17" s="2462"/>
      <c r="V17" s="2462"/>
      <c r="W17" s="2461"/>
      <c r="X17" s="2461"/>
      <c r="Y17" s="2461"/>
      <c r="Z17" s="2462"/>
      <c r="AA17" s="2462"/>
      <c r="AB17" s="2461"/>
      <c r="AC17" s="2463"/>
      <c r="AD17" s="2461"/>
      <c r="AE17" s="2464"/>
      <c r="AF17" s="2144"/>
      <c r="AG17" s="2144"/>
      <c r="AH17" s="2144"/>
      <c r="AI17" s="2144"/>
      <c r="AJ17" s="2465" t="s">
        <v>180</v>
      </c>
      <c r="AK17" s="2466" t="s">
        <v>389</v>
      </c>
      <c r="AL17" s="2467">
        <v>0.25</v>
      </c>
      <c r="AM17" s="2468" t="s">
        <v>180</v>
      </c>
      <c r="AN17" s="2469" t="s">
        <v>389</v>
      </c>
      <c r="AO17" s="2515">
        <v>0.25</v>
      </c>
      <c r="AP17" s="2149">
        <f t="shared" si="11"/>
        <v>-25</v>
      </c>
      <c r="AQ17" s="80">
        <f t="shared" si="12"/>
        <v>-5</v>
      </c>
      <c r="AR17" s="81">
        <f t="shared" si="13"/>
        <v>0</v>
      </c>
    </row>
    <row r="18" spans="1:47" ht="30.6" customHeight="1">
      <c r="A18" s="5221"/>
      <c r="B18" s="2456">
        <v>25</v>
      </c>
      <c r="C18" s="85">
        <v>5</v>
      </c>
      <c r="D18" s="2283">
        <f t="shared" si="10"/>
        <v>0</v>
      </c>
      <c r="E18" s="2437"/>
      <c r="F18" s="2438"/>
      <c r="G18" s="2439"/>
      <c r="H18" s="2457"/>
      <c r="I18" s="2458" t="s">
        <v>1079</v>
      </c>
      <c r="J18" s="2459"/>
      <c r="K18" s="552" t="s">
        <v>1080</v>
      </c>
      <c r="L18" s="155" t="s">
        <v>1081</v>
      </c>
      <c r="M18" s="481"/>
      <c r="N18" s="481"/>
      <c r="O18" s="481"/>
      <c r="P18" s="552"/>
      <c r="Q18" s="2460"/>
      <c r="R18" s="2461"/>
      <c r="S18" s="2461"/>
      <c r="T18" s="2461"/>
      <c r="U18" s="2462"/>
      <c r="V18" s="2462"/>
      <c r="W18" s="2461"/>
      <c r="X18" s="2461"/>
      <c r="Y18" s="2461"/>
      <c r="Z18" s="2462"/>
      <c r="AA18" s="2462"/>
      <c r="AB18" s="2461"/>
      <c r="AC18" s="2463"/>
      <c r="AD18" s="2461"/>
      <c r="AE18" s="2464"/>
      <c r="AF18" s="2144"/>
      <c r="AG18" s="2144"/>
      <c r="AH18" s="2144"/>
      <c r="AI18" s="2144"/>
      <c r="AJ18" s="2465" t="s">
        <v>180</v>
      </c>
      <c r="AK18" s="2466" t="s">
        <v>389</v>
      </c>
      <c r="AL18" s="2467">
        <v>0.25</v>
      </c>
      <c r="AM18" s="2468" t="s">
        <v>180</v>
      </c>
      <c r="AN18" s="2469" t="s">
        <v>389</v>
      </c>
      <c r="AO18" s="2470">
        <v>0.25</v>
      </c>
      <c r="AP18" s="2149">
        <f t="shared" si="11"/>
        <v>-25</v>
      </c>
      <c r="AQ18" s="80">
        <f t="shared" si="12"/>
        <v>-5</v>
      </c>
      <c r="AR18" s="81">
        <f t="shared" si="13"/>
        <v>0</v>
      </c>
    </row>
    <row r="19" spans="1:47">
      <c r="A19" s="2175" t="s">
        <v>399</v>
      </c>
      <c r="B19" s="2471">
        <f>SUM(B15:B18)</f>
        <v>100</v>
      </c>
      <c r="C19" s="2471">
        <f>SUM(C15:C18)</f>
        <v>20</v>
      </c>
      <c r="D19" s="2471">
        <f t="shared" ref="D19:H19" si="14">SUM(D15:D18)</f>
        <v>0</v>
      </c>
      <c r="E19" s="489">
        <f t="shared" si="14"/>
        <v>0</v>
      </c>
      <c r="F19" s="487">
        <f t="shared" ref="F19:G19" si="15">SUM(F15:F18)</f>
        <v>0</v>
      </c>
      <c r="G19" s="490">
        <f t="shared" si="15"/>
        <v>0</v>
      </c>
      <c r="H19" s="2471">
        <f t="shared" si="14"/>
        <v>0</v>
      </c>
      <c r="I19" s="94"/>
      <c r="J19" s="1210"/>
      <c r="K19" s="102"/>
      <c r="L19" s="103"/>
      <c r="M19" s="2151"/>
      <c r="N19" s="2151"/>
      <c r="O19" s="2151"/>
      <c r="P19" s="105"/>
      <c r="Q19" s="2472"/>
      <c r="R19" s="1530"/>
      <c r="S19" s="1530"/>
      <c r="T19" s="1530"/>
      <c r="U19" s="2473"/>
      <c r="V19" s="2473"/>
      <c r="W19" s="792"/>
      <c r="X19" s="792"/>
      <c r="Y19" s="792"/>
      <c r="Z19" s="1830"/>
      <c r="AA19" s="1830"/>
      <c r="AB19" s="792"/>
      <c r="AC19" s="2474"/>
      <c r="AD19" s="792"/>
      <c r="AE19" s="2475"/>
      <c r="AF19" s="2476"/>
      <c r="AG19" s="2476"/>
      <c r="AH19" s="2476"/>
      <c r="AI19" s="487"/>
      <c r="AJ19" s="2478"/>
      <c r="AK19" s="2479"/>
      <c r="AL19" s="2480">
        <f>SUM(AL15:AL18)</f>
        <v>1</v>
      </c>
      <c r="AM19" s="2516"/>
      <c r="AN19" s="2482"/>
      <c r="AO19" s="2483">
        <f>SUM(AO15:AO18)</f>
        <v>1</v>
      </c>
      <c r="AP19" s="2484"/>
      <c r="AQ19" s="2484"/>
      <c r="AR19" s="2484"/>
    </row>
    <row r="20" spans="1:47" ht="30.6" customHeight="1">
      <c r="A20" s="2501" t="s">
        <v>1082</v>
      </c>
      <c r="B20" s="2517"/>
      <c r="C20" s="2518"/>
      <c r="D20" s="2283">
        <f t="shared" ref="D20" si="16">SUM(E20:G20)</f>
        <v>20</v>
      </c>
      <c r="E20" s="2519">
        <v>20</v>
      </c>
      <c r="F20" s="2518"/>
      <c r="G20" s="2520"/>
      <c r="H20" s="2521"/>
      <c r="I20" s="2522" t="s">
        <v>1083</v>
      </c>
      <c r="J20" s="2523">
        <v>2</v>
      </c>
      <c r="K20" s="552" t="s">
        <v>417</v>
      </c>
      <c r="L20" s="155" t="s">
        <v>315</v>
      </c>
      <c r="M20" s="2461"/>
      <c r="N20" s="2461">
        <v>20</v>
      </c>
      <c r="O20" s="2461"/>
      <c r="P20" s="552" t="s">
        <v>1084</v>
      </c>
      <c r="Q20" s="2460" t="s">
        <v>226</v>
      </c>
      <c r="R20" s="2461"/>
      <c r="S20" s="2461">
        <v>20</v>
      </c>
      <c r="T20" s="2461"/>
      <c r="U20" s="2462"/>
      <c r="V20" s="2462"/>
      <c r="W20" s="2461"/>
      <c r="X20" s="2461"/>
      <c r="Y20" s="2461"/>
      <c r="Z20" s="2462"/>
      <c r="AA20" s="2462"/>
      <c r="AB20" s="2461"/>
      <c r="AC20" s="2463"/>
      <c r="AD20" s="2461"/>
      <c r="AE20" s="2448" t="s">
        <v>180</v>
      </c>
      <c r="AF20" s="2449">
        <v>0.5</v>
      </c>
      <c r="AG20" s="2486" t="s">
        <v>229</v>
      </c>
      <c r="AH20" s="2449">
        <v>0.5</v>
      </c>
      <c r="AI20" s="2449">
        <f>SUM(AF20:AH20)</f>
        <v>1</v>
      </c>
      <c r="AJ20" s="2487"/>
      <c r="AK20" s="2488"/>
      <c r="AL20" s="2524"/>
      <c r="AM20" s="2490"/>
      <c r="AN20" s="2491"/>
      <c r="AO20" s="2487"/>
      <c r="AP20" s="2149">
        <f t="shared" ref="AP20" si="17">(M20+R20+W20+AB20)-B20</f>
        <v>0</v>
      </c>
      <c r="AQ20" s="80">
        <f t="shared" ref="AQ20" si="18">(N20+S20+X20+AC20)-(C20+D20)</f>
        <v>20</v>
      </c>
      <c r="AR20" s="81">
        <f t="shared" ref="AR20" si="19">(O20+T20+Y20+AD20)-H20</f>
        <v>0</v>
      </c>
    </row>
    <row r="21" spans="1:47">
      <c r="A21" s="2150" t="s">
        <v>420</v>
      </c>
      <c r="B21" s="2471">
        <f>SUM(B20)</f>
        <v>0</v>
      </c>
      <c r="C21" s="2471">
        <f t="shared" ref="C21:H21" si="20">SUM(C20)</f>
        <v>0</v>
      </c>
      <c r="D21" s="2471">
        <f t="shared" si="20"/>
        <v>20</v>
      </c>
      <c r="E21" s="489">
        <f t="shared" si="20"/>
        <v>20</v>
      </c>
      <c r="F21" s="487">
        <f t="shared" ref="F21:G21" si="21">SUM(F20)</f>
        <v>0</v>
      </c>
      <c r="G21" s="490">
        <f t="shared" si="21"/>
        <v>0</v>
      </c>
      <c r="H21" s="2471">
        <f t="shared" si="20"/>
        <v>0</v>
      </c>
      <c r="I21" s="94"/>
      <c r="J21" s="1210"/>
      <c r="K21" s="102"/>
      <c r="L21" s="103"/>
      <c r="M21" s="792"/>
      <c r="N21" s="792"/>
      <c r="O21" s="792"/>
      <c r="P21" s="105"/>
      <c r="Q21" s="2472"/>
      <c r="R21" s="1530"/>
      <c r="S21" s="1530"/>
      <c r="T21" s="1530"/>
      <c r="U21" s="2473"/>
      <c r="V21" s="2473"/>
      <c r="W21" s="792"/>
      <c r="X21" s="792"/>
      <c r="Y21" s="792"/>
      <c r="Z21" s="1830"/>
      <c r="AA21" s="1830"/>
      <c r="AB21" s="792"/>
      <c r="AC21" s="792"/>
      <c r="AD21" s="2525"/>
      <c r="AE21" s="2475"/>
      <c r="AF21" s="2476"/>
      <c r="AG21" s="2476"/>
      <c r="AH21" s="2476"/>
      <c r="AI21" s="2477">
        <f>SUM(AI20)</f>
        <v>1</v>
      </c>
      <c r="AJ21" s="2526"/>
      <c r="AK21" s="21"/>
      <c r="AL21" s="2527"/>
      <c r="AM21" s="2481"/>
      <c r="AN21" s="2528"/>
      <c r="AO21" s="2529"/>
      <c r="AP21" s="2484"/>
      <c r="AQ21" s="2484"/>
      <c r="AR21" s="2484"/>
    </row>
    <row r="22" spans="1:47">
      <c r="A22" s="2530" t="s">
        <v>1085</v>
      </c>
      <c r="B22" s="2531"/>
      <c r="C22" s="2531"/>
      <c r="D22" s="2531"/>
      <c r="E22" s="874"/>
      <c r="F22" s="875"/>
      <c r="G22" s="451"/>
      <c r="H22" s="2531"/>
      <c r="I22" s="1295"/>
      <c r="J22" s="2532"/>
      <c r="K22" s="2533"/>
      <c r="L22" s="1483"/>
      <c r="M22" s="878"/>
      <c r="N22" s="878"/>
      <c r="O22" s="878"/>
      <c r="P22" s="2533"/>
      <c r="Q22" s="875"/>
      <c r="R22" s="878"/>
      <c r="S22" s="878"/>
      <c r="T22" s="878"/>
      <c r="U22" s="450"/>
      <c r="V22" s="450"/>
      <c r="W22" s="878"/>
      <c r="X22" s="878"/>
      <c r="Y22" s="878"/>
      <c r="Z22" s="450"/>
      <c r="AA22" s="450"/>
      <c r="AB22" s="878"/>
      <c r="AC22" s="878"/>
      <c r="AD22" s="269"/>
      <c r="AE22" s="448"/>
      <c r="AF22" s="448"/>
      <c r="AG22" s="448"/>
      <c r="AH22" s="448"/>
      <c r="AI22" s="448"/>
      <c r="AJ22" s="448"/>
      <c r="AK22" s="448"/>
      <c r="AL22" s="448"/>
      <c r="AM22" s="448"/>
      <c r="AN22" s="448"/>
      <c r="AO22" s="448"/>
      <c r="AP22" s="450"/>
      <c r="AQ22" s="450"/>
      <c r="AR22" s="450"/>
      <c r="AS22" s="237"/>
      <c r="AT22" s="237"/>
      <c r="AU22" s="237"/>
    </row>
    <row r="23" spans="1:47" ht="30.6" customHeight="1">
      <c r="A23" s="2534" t="s">
        <v>1086</v>
      </c>
      <c r="B23" s="2535"/>
      <c r="C23" s="2536"/>
      <c r="D23" s="2283">
        <f t="shared" ref="D23" si="22">SUM(E23:G23)</f>
        <v>15</v>
      </c>
      <c r="E23" s="2537"/>
      <c r="F23" s="1614">
        <v>15</v>
      </c>
      <c r="G23" s="2520"/>
      <c r="H23" s="2521"/>
      <c r="I23" s="2508" t="s">
        <v>1087</v>
      </c>
      <c r="J23" s="2503"/>
      <c r="K23" s="552" t="s">
        <v>394</v>
      </c>
      <c r="L23" s="155" t="s">
        <v>993</v>
      </c>
      <c r="M23" s="2461"/>
      <c r="N23" s="2461"/>
      <c r="O23" s="2461"/>
      <c r="P23" s="552"/>
      <c r="Q23" s="2460"/>
      <c r="R23" s="2461"/>
      <c r="S23" s="2461"/>
      <c r="T23" s="2461"/>
      <c r="U23" s="2462"/>
      <c r="V23" s="2462"/>
      <c r="W23" s="2461"/>
      <c r="X23" s="2461"/>
      <c r="Y23" s="2461"/>
      <c r="Z23" s="2462"/>
      <c r="AA23" s="2462"/>
      <c r="AB23" s="2461"/>
      <c r="AC23" s="2461"/>
      <c r="AD23" s="2538"/>
      <c r="AE23" s="2464"/>
      <c r="AF23" s="2144"/>
      <c r="AG23" s="2144"/>
      <c r="AH23" s="2144"/>
      <c r="AI23" s="2144"/>
      <c r="AJ23" s="2509" t="s">
        <v>357</v>
      </c>
      <c r="AK23" s="2510" t="s">
        <v>497</v>
      </c>
      <c r="AL23" s="2511">
        <v>1</v>
      </c>
      <c r="AM23" s="2512" t="s">
        <v>357</v>
      </c>
      <c r="AN23" s="2513" t="s">
        <v>497</v>
      </c>
      <c r="AO23" s="2539">
        <v>1</v>
      </c>
      <c r="AP23" s="2149">
        <f t="shared" ref="AP23" si="23">(M23+R23+W23+AB23)-B23</f>
        <v>0</v>
      </c>
      <c r="AQ23" s="80">
        <f t="shared" ref="AQ23" si="24">(N23+S23+X23+AC23)-(C23+D23)</f>
        <v>-15</v>
      </c>
      <c r="AR23" s="81">
        <f t="shared" ref="AR23" si="25">(O23+T23+Y23+AD23)-H23</f>
        <v>0</v>
      </c>
    </row>
    <row r="24" spans="1:47">
      <c r="A24" s="2175" t="s">
        <v>578</v>
      </c>
      <c r="B24" s="2471">
        <f t="shared" ref="B24:H24" si="26">SUM(B23:B23)</f>
        <v>0</v>
      </c>
      <c r="C24" s="2471">
        <f t="shared" si="26"/>
        <v>0</v>
      </c>
      <c r="D24" s="2471">
        <f t="shared" si="26"/>
        <v>15</v>
      </c>
      <c r="E24" s="489">
        <f t="shared" si="26"/>
        <v>0</v>
      </c>
      <c r="F24" s="487">
        <f t="shared" ref="F24:G24" si="27">SUM(F23:F23)</f>
        <v>15</v>
      </c>
      <c r="G24" s="490">
        <f t="shared" si="27"/>
        <v>0</v>
      </c>
      <c r="H24" s="2471">
        <f t="shared" si="26"/>
        <v>0</v>
      </c>
      <c r="I24" s="2370"/>
      <c r="J24" s="2540"/>
      <c r="K24" s="2541"/>
      <c r="L24" s="2542"/>
      <c r="M24" s="1757"/>
      <c r="N24" s="1757"/>
      <c r="O24" s="1757"/>
      <c r="P24" s="2543"/>
      <c r="Q24" s="2544"/>
      <c r="R24" s="2545"/>
      <c r="S24" s="2545"/>
      <c r="T24" s="2545"/>
      <c r="U24" s="2546"/>
      <c r="V24" s="2546"/>
      <c r="W24" s="1757"/>
      <c r="X24" s="1757"/>
      <c r="Y24" s="1757"/>
      <c r="Z24" s="2547"/>
      <c r="AA24" s="2547"/>
      <c r="AB24" s="1757"/>
      <c r="AC24" s="1757"/>
      <c r="AD24" s="1757"/>
      <c r="AE24" s="2548"/>
      <c r="AF24" s="2548"/>
      <c r="AG24" s="2548"/>
      <c r="AH24" s="2548"/>
      <c r="AI24" s="13"/>
      <c r="AJ24" s="2549"/>
      <c r="AK24" s="13"/>
      <c r="AL24" s="2480">
        <f>SUM(AL23:AL23)</f>
        <v>1</v>
      </c>
      <c r="AM24" s="2550"/>
      <c r="AN24" s="2497"/>
      <c r="AO24" s="2483">
        <f>SUM(AO23:AO23)</f>
        <v>1</v>
      </c>
      <c r="AP24" s="2551"/>
      <c r="AQ24" s="2551"/>
      <c r="AR24" s="2551"/>
    </row>
    <row r="25" spans="1:47" ht="15.75" thickBot="1">
      <c r="A25" s="2552" t="s">
        <v>255</v>
      </c>
      <c r="B25" s="2553">
        <f t="shared" ref="B25:H25" si="28">B10+B14+B19+B21+B24</f>
        <v>190</v>
      </c>
      <c r="C25" s="2553">
        <f t="shared" si="28"/>
        <v>60</v>
      </c>
      <c r="D25" s="2553">
        <f t="shared" si="28"/>
        <v>35</v>
      </c>
      <c r="E25" s="646">
        <f t="shared" si="28"/>
        <v>20</v>
      </c>
      <c r="F25" s="647">
        <f t="shared" si="28"/>
        <v>15</v>
      </c>
      <c r="G25" s="648">
        <f t="shared" si="28"/>
        <v>0</v>
      </c>
      <c r="H25" s="2553">
        <f t="shared" si="28"/>
        <v>0</v>
      </c>
      <c r="I25" s="2554"/>
      <c r="J25" s="2555"/>
      <c r="K25" s="2556"/>
      <c r="L25" s="2557"/>
      <c r="M25" s="2558"/>
      <c r="N25" s="2558"/>
      <c r="O25" s="2558"/>
      <c r="P25" s="2556"/>
      <c r="Q25" s="2559"/>
      <c r="R25" s="2558"/>
      <c r="S25" s="2558"/>
      <c r="T25" s="2558"/>
      <c r="U25" s="2560"/>
      <c r="V25" s="2561"/>
      <c r="W25" s="2558"/>
      <c r="X25" s="2558"/>
      <c r="Y25" s="2558"/>
      <c r="Z25" s="2560"/>
      <c r="AA25" s="2561"/>
      <c r="AB25" s="2558"/>
      <c r="AC25" s="2558"/>
      <c r="AD25" s="2558"/>
      <c r="AE25" s="5227"/>
      <c r="AF25" s="5227"/>
      <c r="AG25" s="5227"/>
      <c r="AH25" s="5227"/>
      <c r="AI25" s="5227"/>
      <c r="AJ25" s="5417"/>
      <c r="AK25" s="5417"/>
      <c r="AL25" s="5417"/>
      <c r="AM25" s="5417"/>
      <c r="AN25" s="5417"/>
      <c r="AO25" s="5417"/>
      <c r="AP25" s="2559"/>
      <c r="AQ25" s="2559"/>
      <c r="AR25" s="2559"/>
    </row>
    <row r="26" spans="1:47" ht="15.75" thickBot="1">
      <c r="A26" s="2562"/>
      <c r="B26" s="5414"/>
      <c r="C26" s="5414"/>
      <c r="D26" s="5414"/>
      <c r="E26" s="5414"/>
      <c r="F26" s="5414"/>
      <c r="G26" s="5414"/>
      <c r="H26" s="5414"/>
      <c r="I26" s="2130"/>
      <c r="J26" s="2244"/>
      <c r="K26" s="2245"/>
      <c r="L26" s="2126"/>
      <c r="M26" s="2246"/>
      <c r="N26" s="2246"/>
      <c r="O26" s="2246"/>
      <c r="P26" s="2245"/>
      <c r="Q26" s="678"/>
      <c r="R26" s="2246"/>
      <c r="S26" s="2246"/>
      <c r="T26" s="2246"/>
      <c r="U26" s="2247"/>
      <c r="V26" s="2247"/>
      <c r="W26" s="2246"/>
      <c r="X26" s="2246"/>
      <c r="Y26" s="2246"/>
      <c r="Z26" s="2247"/>
      <c r="AA26" s="2247"/>
      <c r="AB26" s="2246"/>
      <c r="AC26" s="2246"/>
      <c r="AD26" s="2246"/>
      <c r="AE26" s="5209"/>
      <c r="AF26" s="5209"/>
      <c r="AG26" s="5209"/>
      <c r="AH26" s="5209"/>
      <c r="AI26" s="5209"/>
      <c r="AJ26" s="5415"/>
      <c r="AK26" s="5415"/>
      <c r="AL26" s="5415"/>
      <c r="AM26" s="5414"/>
      <c r="AN26" s="5414"/>
      <c r="AO26" s="5414"/>
      <c r="AP26" s="678"/>
    </row>
    <row r="27" spans="1:47" ht="16.5" thickBot="1">
      <c r="A27" s="206" t="s">
        <v>124</v>
      </c>
      <c r="D27" s="207"/>
      <c r="E27" s="207"/>
      <c r="F27" s="207"/>
      <c r="G27" s="207"/>
      <c r="H27" s="207"/>
      <c r="I27" s="206" t="s">
        <v>124</v>
      </c>
      <c r="J27" s="2244"/>
      <c r="M27" s="961"/>
      <c r="N27" s="961"/>
      <c r="O27" s="961"/>
      <c r="P27" s="1148"/>
      <c r="Q27" s="964"/>
      <c r="R27" s="961"/>
      <c r="S27" s="961"/>
      <c r="T27" s="961"/>
      <c r="U27" s="1356"/>
      <c r="V27" s="1356"/>
      <c r="W27" s="961"/>
      <c r="X27" s="961"/>
      <c r="Y27" s="961"/>
      <c r="Z27" s="1356"/>
      <c r="AA27" s="1356"/>
      <c r="AB27" s="961"/>
      <c r="AC27" s="961"/>
      <c r="AD27" s="961"/>
      <c r="AE27" s="1356"/>
      <c r="AF27" s="1356"/>
      <c r="AG27" s="1356"/>
      <c r="AH27" s="1356"/>
      <c r="AI27" s="5028" t="s">
        <v>256</v>
      </c>
      <c r="AJ27" s="5029"/>
      <c r="AK27" s="5029"/>
      <c r="AL27" s="5030"/>
      <c r="AM27" s="5004" t="s">
        <v>257</v>
      </c>
      <c r="AN27" s="5005"/>
      <c r="AO27" s="5005"/>
      <c r="AP27" s="5006"/>
    </row>
    <row r="28" spans="1:47" ht="16.5" thickBot="1">
      <c r="A28" s="211" t="s">
        <v>258</v>
      </c>
      <c r="D28" s="207"/>
      <c r="E28" s="207"/>
      <c r="F28" s="207"/>
      <c r="G28" s="207"/>
      <c r="H28" s="207"/>
      <c r="I28" s="212" t="s">
        <v>259</v>
      </c>
      <c r="J28" s="2244"/>
      <c r="M28" s="961"/>
      <c r="N28" s="961"/>
      <c r="O28" s="961"/>
      <c r="P28" s="1148"/>
      <c r="Q28" s="964"/>
      <c r="R28" s="961"/>
      <c r="S28" s="961"/>
      <c r="T28" s="961"/>
      <c r="U28" s="1356"/>
      <c r="V28" s="1356"/>
      <c r="W28" s="961"/>
      <c r="X28" s="961"/>
      <c r="Y28" s="961"/>
      <c r="Z28" s="1356"/>
      <c r="AA28" s="1356"/>
      <c r="AB28" s="961"/>
      <c r="AC28" s="961"/>
      <c r="AD28" s="961"/>
      <c r="AE28" s="1356"/>
      <c r="AF28" s="1356"/>
      <c r="AG28" s="1356"/>
      <c r="AH28" s="1356"/>
      <c r="AI28" s="4979" t="s">
        <v>498</v>
      </c>
      <c r="AJ28" s="4980"/>
      <c r="AK28" s="4980"/>
      <c r="AL28" s="4981"/>
      <c r="AM28" s="2563" t="s">
        <v>261</v>
      </c>
      <c r="AN28" s="2564" t="s">
        <v>262</v>
      </c>
      <c r="AO28" s="2565" t="s">
        <v>1088</v>
      </c>
      <c r="AP28" s="672" t="s">
        <v>454</v>
      </c>
    </row>
    <row r="29" spans="1:47" ht="16.5" thickBot="1">
      <c r="A29" s="216" t="s">
        <v>265</v>
      </c>
      <c r="D29" s="207"/>
      <c r="E29" s="207"/>
      <c r="F29" s="207"/>
      <c r="G29" s="207"/>
      <c r="H29" s="207"/>
      <c r="I29" s="212" t="s">
        <v>266</v>
      </c>
      <c r="J29" s="2244"/>
      <c r="K29" s="2245"/>
      <c r="L29" s="2126"/>
      <c r="M29" s="2246"/>
      <c r="N29" s="2246"/>
      <c r="O29" s="2246"/>
      <c r="P29" s="2245"/>
      <c r="Q29" s="678"/>
      <c r="R29" s="2246"/>
      <c r="S29" s="2246"/>
      <c r="T29" s="2246"/>
      <c r="U29" s="2247"/>
      <c r="V29" s="2247"/>
      <c r="W29" s="2246"/>
      <c r="X29" s="2246"/>
      <c r="Y29" s="2246"/>
      <c r="Z29" s="2247"/>
      <c r="AA29" s="2247"/>
      <c r="AB29" s="2246"/>
      <c r="AC29" s="2246"/>
      <c r="AD29" s="2246"/>
      <c r="AE29" s="2247"/>
      <c r="AF29" s="2247"/>
      <c r="AG29" s="2247"/>
      <c r="AH29" s="2247"/>
      <c r="AI29" s="4982" t="s">
        <v>267</v>
      </c>
      <c r="AJ29" s="4983"/>
      <c r="AK29" s="4983"/>
      <c r="AL29" s="4984"/>
      <c r="AM29" s="683">
        <f>B25</f>
        <v>190</v>
      </c>
      <c r="AN29" s="674">
        <f>C25</f>
        <v>60</v>
      </c>
      <c r="AO29" s="675">
        <f>D25</f>
        <v>35</v>
      </c>
      <c r="AP29" s="675">
        <f>H25</f>
        <v>0</v>
      </c>
    </row>
    <row r="30" spans="1:47" ht="15.75">
      <c r="A30" s="211" t="s">
        <v>268</v>
      </c>
      <c r="D30" s="207"/>
      <c r="E30" s="207"/>
      <c r="F30" s="207"/>
      <c r="G30" s="207"/>
      <c r="H30" s="207"/>
      <c r="I30" s="212" t="s">
        <v>269</v>
      </c>
      <c r="J30" s="2244"/>
      <c r="K30" s="2245"/>
      <c r="L30" s="2126"/>
      <c r="M30" s="2246"/>
      <c r="N30" s="2246"/>
      <c r="O30" s="2246"/>
      <c r="P30" s="2245"/>
      <c r="Q30" s="678"/>
      <c r="R30" s="2246"/>
      <c r="S30" s="2246"/>
      <c r="T30" s="2246"/>
      <c r="U30" s="2247"/>
      <c r="V30" s="2247"/>
      <c r="W30" s="2246"/>
      <c r="X30" s="2246"/>
      <c r="Y30" s="2246"/>
      <c r="Z30" s="2247"/>
      <c r="AA30" s="2247"/>
      <c r="AB30" s="2246"/>
      <c r="AC30" s="2246"/>
      <c r="AD30" s="2246"/>
      <c r="AE30" s="678"/>
      <c r="AF30" s="678"/>
      <c r="AG30" s="678"/>
      <c r="AH30" s="678"/>
      <c r="AI30" s="2566" t="s">
        <v>369</v>
      </c>
      <c r="AJ30" s="2567"/>
      <c r="AK30" s="2567"/>
      <c r="AL30" s="2568"/>
      <c r="AM30" s="665"/>
      <c r="AN30" s="2569" t="s">
        <v>271</v>
      </c>
      <c r="AO30" s="678"/>
      <c r="AP30" s="678"/>
    </row>
    <row r="31" spans="1:47" ht="16.5" thickBot="1">
      <c r="A31" s="223" t="s">
        <v>272</v>
      </c>
      <c r="D31" s="207"/>
      <c r="E31" s="207"/>
      <c r="F31" s="207"/>
      <c r="G31" s="207"/>
      <c r="H31" s="207"/>
      <c r="I31" s="212" t="s">
        <v>273</v>
      </c>
      <c r="J31" s="2244"/>
      <c r="K31" s="2245"/>
      <c r="L31" s="2126"/>
      <c r="M31" s="2246"/>
      <c r="N31" s="2246"/>
      <c r="O31" s="2246"/>
      <c r="P31" s="2245"/>
      <c r="Q31" s="678"/>
      <c r="R31" s="2246"/>
      <c r="S31" s="2246"/>
      <c r="T31" s="2246"/>
      <c r="U31" s="2247"/>
      <c r="V31" s="2247"/>
      <c r="W31" s="2246"/>
      <c r="X31" s="2246"/>
      <c r="Y31" s="2246"/>
      <c r="Z31" s="2247"/>
      <c r="AA31" s="2247"/>
      <c r="AB31" s="2246"/>
      <c r="AC31" s="2246"/>
      <c r="AD31" s="2246"/>
      <c r="AE31" s="678"/>
      <c r="AF31" s="678"/>
      <c r="AG31" s="678"/>
      <c r="AH31" s="678"/>
      <c r="AI31" s="1365" t="s">
        <v>1089</v>
      </c>
      <c r="AJ31" s="1366"/>
      <c r="AK31" s="1366"/>
      <c r="AL31" s="2570"/>
      <c r="AM31" s="665"/>
      <c r="AN31" s="2571">
        <f>SUM(AM29:AP29)</f>
        <v>285</v>
      </c>
      <c r="AO31" s="678"/>
      <c r="AP31" s="678"/>
    </row>
    <row r="32" spans="1:47" ht="15.75">
      <c r="A32" s="223" t="s">
        <v>275</v>
      </c>
      <c r="D32" s="207"/>
      <c r="E32" s="207"/>
      <c r="F32" s="207"/>
      <c r="G32" s="207"/>
      <c r="H32" s="207"/>
      <c r="I32" s="225" t="s">
        <v>276</v>
      </c>
      <c r="J32" s="2244"/>
      <c r="K32" s="2245"/>
      <c r="L32" s="2126"/>
      <c r="M32" s="2246"/>
      <c r="N32" s="2246"/>
      <c r="O32" s="2246"/>
      <c r="P32" s="2245"/>
      <c r="Q32" s="678"/>
      <c r="R32" s="2246"/>
      <c r="S32" s="2246"/>
      <c r="T32" s="2246"/>
      <c r="U32" s="2247"/>
      <c r="V32" s="2247"/>
      <c r="W32" s="2246"/>
      <c r="X32" s="2246"/>
      <c r="Y32" s="2246"/>
      <c r="Z32" s="2247"/>
      <c r="AA32" s="2247"/>
      <c r="AB32" s="2246"/>
      <c r="AC32" s="2246"/>
      <c r="AD32" s="2246"/>
      <c r="AE32" s="678"/>
      <c r="AF32" s="678"/>
      <c r="AG32" s="678"/>
      <c r="AH32" s="678"/>
      <c r="AI32" s="678"/>
      <c r="AJ32" s="678"/>
      <c r="AK32" s="678"/>
      <c r="AL32" s="678"/>
      <c r="AM32" s="678"/>
      <c r="AN32" s="678"/>
      <c r="AO32" s="678"/>
      <c r="AP32" s="678"/>
    </row>
    <row r="33" spans="1:42" ht="15.75">
      <c r="A33" s="223" t="s">
        <v>277</v>
      </c>
      <c r="D33" s="207"/>
      <c r="E33" s="207"/>
      <c r="F33" s="207"/>
      <c r="G33" s="207"/>
      <c r="H33" s="207"/>
      <c r="I33" s="212" t="s">
        <v>278</v>
      </c>
      <c r="J33" s="2244"/>
      <c r="K33" s="2245"/>
      <c r="L33" s="2126"/>
      <c r="M33" s="2246"/>
      <c r="N33" s="2246"/>
      <c r="O33" s="2246"/>
      <c r="P33" s="2245"/>
      <c r="Q33" s="678"/>
      <c r="R33" s="2246"/>
      <c r="S33" s="2246"/>
      <c r="T33" s="2246"/>
      <c r="U33" s="2247"/>
      <c r="V33" s="2247"/>
      <c r="W33" s="2246"/>
      <c r="X33" s="2246"/>
      <c r="Y33" s="2246"/>
      <c r="Z33" s="2247"/>
      <c r="AA33" s="2247"/>
      <c r="AB33" s="2246"/>
      <c r="AC33" s="2246"/>
      <c r="AD33" s="2246"/>
      <c r="AE33" s="678"/>
      <c r="AF33" s="678"/>
      <c r="AG33" s="678"/>
      <c r="AH33" s="678"/>
      <c r="AI33" s="678"/>
      <c r="AJ33" s="678"/>
      <c r="AK33" s="678"/>
      <c r="AL33" s="678"/>
      <c r="AM33" s="678"/>
      <c r="AN33" s="678"/>
      <c r="AO33" s="678"/>
      <c r="AP33" s="678"/>
    </row>
    <row r="34" spans="1:42" ht="15.75">
      <c r="A34" s="223" t="s">
        <v>279</v>
      </c>
      <c r="D34" s="207"/>
      <c r="E34" s="207"/>
      <c r="F34" s="207"/>
      <c r="G34" s="207"/>
      <c r="H34" s="207"/>
      <c r="I34" s="225" t="s">
        <v>280</v>
      </c>
      <c r="J34" s="2244"/>
      <c r="K34" s="2245"/>
      <c r="L34" s="2126"/>
      <c r="M34" s="2246"/>
      <c r="N34" s="2246"/>
      <c r="O34" s="2246"/>
      <c r="P34" s="2245"/>
      <c r="Q34" s="678"/>
      <c r="R34" s="2246"/>
      <c r="S34" s="2246"/>
      <c r="T34" s="2246"/>
      <c r="U34" s="2247"/>
      <c r="V34" s="2247"/>
      <c r="W34" s="2246"/>
      <c r="X34" s="2246"/>
      <c r="Y34" s="2246"/>
      <c r="Z34" s="2247"/>
      <c r="AA34" s="2247"/>
      <c r="AB34" s="2246"/>
      <c r="AC34" s="2246"/>
      <c r="AD34" s="2246"/>
      <c r="AE34" s="678"/>
      <c r="AF34" s="678"/>
      <c r="AG34" s="678"/>
      <c r="AH34" s="678"/>
      <c r="AI34" s="678"/>
      <c r="AJ34" s="678"/>
      <c r="AK34" s="678"/>
      <c r="AL34" s="678"/>
      <c r="AM34" s="678"/>
      <c r="AN34" s="678"/>
      <c r="AO34" s="678"/>
      <c r="AP34" s="678"/>
    </row>
    <row r="35" spans="1:42" ht="31.5">
      <c r="A35" s="223" t="s">
        <v>281</v>
      </c>
      <c r="D35" s="207"/>
      <c r="E35" s="207"/>
      <c r="F35" s="207"/>
      <c r="G35" s="207"/>
      <c r="H35" s="207"/>
      <c r="I35" s="225" t="s">
        <v>282</v>
      </c>
      <c r="J35" s="2244"/>
      <c r="K35" s="2245"/>
      <c r="L35" s="2126"/>
      <c r="M35" s="2246"/>
      <c r="N35" s="2246"/>
      <c r="O35" s="2246"/>
      <c r="P35" s="2245"/>
      <c r="Q35" s="678"/>
      <c r="R35" s="2246"/>
      <c r="S35" s="2246"/>
      <c r="T35" s="2246"/>
      <c r="U35" s="2247"/>
      <c r="V35" s="2247"/>
      <c r="W35" s="2246"/>
      <c r="X35" s="2246"/>
      <c r="Y35" s="2246"/>
      <c r="Z35" s="2247"/>
      <c r="AA35" s="2247"/>
      <c r="AB35" s="2246"/>
      <c r="AC35" s="2246"/>
      <c r="AD35" s="2246"/>
      <c r="AE35" s="678"/>
      <c r="AF35" s="678"/>
      <c r="AG35" s="678"/>
      <c r="AH35" s="678"/>
      <c r="AI35" s="678"/>
      <c r="AJ35" s="678"/>
      <c r="AK35" s="678"/>
      <c r="AL35" s="678"/>
      <c r="AM35" s="678"/>
      <c r="AN35" s="678"/>
      <c r="AO35" s="678"/>
      <c r="AP35" s="678"/>
    </row>
    <row r="36" spans="1:42" ht="16.5" thickBot="1">
      <c r="A36" s="226" t="s">
        <v>283</v>
      </c>
      <c r="D36" s="207"/>
      <c r="E36" s="207"/>
      <c r="F36" s="207"/>
      <c r="G36" s="207"/>
      <c r="H36" s="207"/>
      <c r="I36" s="227" t="s">
        <v>284</v>
      </c>
      <c r="J36" s="2244"/>
      <c r="K36" s="2245"/>
      <c r="L36" s="2126"/>
      <c r="M36" s="2246"/>
      <c r="N36" s="2246"/>
      <c r="O36" s="2246"/>
      <c r="P36" s="2245"/>
      <c r="Q36" s="678"/>
      <c r="R36" s="2246"/>
      <c r="S36" s="2246"/>
      <c r="T36" s="2246"/>
      <c r="U36" s="2247"/>
      <c r="V36" s="2247"/>
      <c r="W36" s="2246"/>
      <c r="X36" s="2246"/>
      <c r="Y36" s="2246"/>
      <c r="Z36" s="2247"/>
      <c r="AA36" s="2247"/>
      <c r="AB36" s="2246"/>
      <c r="AC36" s="2246"/>
      <c r="AD36" s="2246"/>
      <c r="AE36" s="678"/>
      <c r="AF36" s="678"/>
      <c r="AG36" s="678"/>
      <c r="AH36" s="678"/>
      <c r="AI36" s="678"/>
      <c r="AJ36" s="678"/>
      <c r="AK36" s="678"/>
      <c r="AL36" s="678"/>
      <c r="AM36" s="678"/>
      <c r="AN36" s="678"/>
      <c r="AO36" s="678"/>
      <c r="AP36" s="678"/>
    </row>
    <row r="37" spans="1:42">
      <c r="J37" s="2244"/>
      <c r="K37" s="2245"/>
      <c r="L37" s="2126"/>
      <c r="M37" s="2246"/>
      <c r="N37" s="2246"/>
      <c r="O37" s="2246"/>
      <c r="P37" s="2245"/>
      <c r="Q37" s="678"/>
      <c r="R37" s="2246"/>
      <c r="S37" s="2246"/>
      <c r="T37" s="2246"/>
      <c r="U37" s="2247"/>
      <c r="V37" s="2247"/>
      <c r="W37" s="2246"/>
      <c r="X37" s="2246"/>
      <c r="Y37" s="2246"/>
      <c r="Z37" s="2247"/>
      <c r="AA37" s="2247"/>
      <c r="AB37" s="2246"/>
      <c r="AC37" s="2246"/>
      <c r="AD37" s="2246"/>
      <c r="AE37" s="678"/>
      <c r="AF37" s="678"/>
      <c r="AG37" s="678"/>
      <c r="AH37" s="678"/>
      <c r="AI37" s="678"/>
      <c r="AJ37" s="678"/>
      <c r="AK37" s="678"/>
      <c r="AL37" s="678"/>
      <c r="AM37" s="678"/>
      <c r="AN37" s="678"/>
      <c r="AO37" s="678"/>
      <c r="AP37" s="678"/>
    </row>
    <row r="38" spans="1:42">
      <c r="J38" s="2244"/>
      <c r="K38" s="2245"/>
      <c r="L38" s="2126"/>
      <c r="M38" s="2246"/>
      <c r="N38" s="2246"/>
      <c r="O38" s="2246"/>
      <c r="P38" s="2245"/>
      <c r="Q38" s="678"/>
      <c r="R38" s="2246"/>
      <c r="S38" s="2246"/>
      <c r="T38" s="2246"/>
      <c r="U38" s="2247"/>
      <c r="V38" s="2247"/>
      <c r="W38" s="2246"/>
      <c r="X38" s="2246"/>
      <c r="Y38" s="2246"/>
      <c r="Z38" s="2247"/>
      <c r="AA38" s="2247"/>
      <c r="AB38" s="2246"/>
      <c r="AC38" s="2246"/>
      <c r="AD38" s="2246"/>
      <c r="AE38" s="678"/>
      <c r="AF38" s="678"/>
      <c r="AG38" s="678"/>
      <c r="AH38" s="678"/>
      <c r="AI38" s="678"/>
      <c r="AJ38" s="678"/>
      <c r="AK38" s="678"/>
      <c r="AL38" s="678"/>
      <c r="AM38" s="678"/>
      <c r="AN38" s="678"/>
      <c r="AO38" s="678"/>
      <c r="AP38" s="678"/>
    </row>
    <row r="39" spans="1:42">
      <c r="J39" s="2244"/>
      <c r="K39" s="2245"/>
      <c r="L39" s="2126"/>
      <c r="M39" s="2246"/>
      <c r="N39" s="2246"/>
      <c r="O39" s="2246"/>
      <c r="P39" s="2245"/>
      <c r="Q39" s="678"/>
      <c r="R39" s="2246"/>
      <c r="S39" s="2246"/>
      <c r="T39" s="2246"/>
      <c r="U39" s="2247"/>
      <c r="V39" s="2247"/>
      <c r="W39" s="2246"/>
      <c r="X39" s="2246"/>
      <c r="Y39" s="2246"/>
      <c r="Z39" s="2247"/>
      <c r="AA39" s="2247"/>
      <c r="AB39" s="2246"/>
      <c r="AC39" s="2246"/>
      <c r="AD39" s="2246"/>
      <c r="AE39" s="678"/>
      <c r="AF39" s="678"/>
      <c r="AG39" s="678"/>
      <c r="AH39" s="678"/>
      <c r="AI39" s="678"/>
      <c r="AJ39" s="678"/>
      <c r="AK39" s="678"/>
      <c r="AL39" s="678"/>
      <c r="AM39" s="678"/>
      <c r="AN39" s="678"/>
      <c r="AO39" s="678"/>
      <c r="AP39" s="678"/>
    </row>
    <row r="40" spans="1:42">
      <c r="J40" s="2244"/>
      <c r="K40" s="2245"/>
      <c r="L40" s="2126"/>
      <c r="M40" s="2246"/>
      <c r="N40" s="2246"/>
      <c r="O40" s="2246"/>
      <c r="P40" s="2245"/>
      <c r="Q40" s="678"/>
      <c r="R40" s="2246"/>
      <c r="S40" s="2246"/>
      <c r="T40" s="2246"/>
      <c r="U40" s="2247"/>
      <c r="V40" s="2247"/>
      <c r="W40" s="2246"/>
      <c r="X40" s="2246"/>
      <c r="Y40" s="2246"/>
      <c r="Z40" s="2247"/>
      <c r="AA40" s="2247"/>
      <c r="AB40" s="2246"/>
      <c r="AC40" s="2246"/>
      <c r="AD40" s="2246"/>
      <c r="AE40" s="678"/>
      <c r="AF40" s="678"/>
      <c r="AG40" s="678"/>
      <c r="AH40" s="678"/>
      <c r="AI40" s="678"/>
      <c r="AJ40" s="678"/>
      <c r="AK40" s="678"/>
      <c r="AL40" s="678"/>
      <c r="AM40" s="678"/>
      <c r="AN40" s="678"/>
      <c r="AO40" s="678"/>
      <c r="AP40" s="678"/>
    </row>
    <row r="41" spans="1:42">
      <c r="J41" s="2244"/>
      <c r="K41" s="2245"/>
      <c r="L41" s="2126"/>
      <c r="M41" s="2246"/>
      <c r="N41" s="2246"/>
      <c r="O41" s="2246"/>
      <c r="P41" s="2245"/>
      <c r="Q41" s="678"/>
      <c r="R41" s="2246"/>
      <c r="S41" s="2246"/>
      <c r="T41" s="2246"/>
      <c r="U41" s="2247"/>
      <c r="V41" s="2247"/>
      <c r="W41" s="2246"/>
      <c r="X41" s="2246"/>
      <c r="Y41" s="2246"/>
      <c r="Z41" s="2247"/>
      <c r="AA41" s="2247"/>
      <c r="AB41" s="2246"/>
      <c r="AC41" s="2246"/>
      <c r="AD41" s="2246"/>
      <c r="AE41" s="678"/>
      <c r="AF41" s="678"/>
      <c r="AG41" s="678"/>
      <c r="AH41" s="678"/>
      <c r="AI41" s="678"/>
      <c r="AJ41" s="678"/>
      <c r="AK41" s="678"/>
      <c r="AL41" s="678"/>
      <c r="AM41" s="678"/>
      <c r="AN41" s="678"/>
      <c r="AO41" s="678"/>
      <c r="AP41" s="678"/>
    </row>
    <row r="42" spans="1:42">
      <c r="J42" s="2244"/>
      <c r="K42" s="2245"/>
      <c r="L42" s="2126"/>
      <c r="M42" s="2246"/>
      <c r="N42" s="2246"/>
      <c r="O42" s="2246"/>
      <c r="P42" s="2245"/>
      <c r="Q42" s="678"/>
      <c r="R42" s="2246"/>
      <c r="S42" s="2246"/>
      <c r="T42" s="2246"/>
      <c r="U42" s="2247"/>
      <c r="V42" s="2247"/>
      <c r="W42" s="2246"/>
      <c r="X42" s="2246"/>
      <c r="Y42" s="2246"/>
      <c r="Z42" s="2247"/>
      <c r="AA42" s="2247"/>
      <c r="AB42" s="2246"/>
      <c r="AC42" s="2246"/>
      <c r="AD42" s="2246"/>
      <c r="AE42" s="678"/>
      <c r="AF42" s="678"/>
      <c r="AG42" s="678"/>
      <c r="AH42" s="678"/>
      <c r="AI42" s="678"/>
      <c r="AJ42" s="678"/>
      <c r="AK42" s="678"/>
      <c r="AL42" s="678"/>
      <c r="AM42" s="678"/>
      <c r="AN42" s="678"/>
      <c r="AO42" s="678"/>
      <c r="AP42" s="678"/>
    </row>
    <row r="43" spans="1:42">
      <c r="J43" s="2244"/>
      <c r="K43" s="2245"/>
      <c r="L43" s="2126"/>
      <c r="M43" s="2246"/>
      <c r="N43" s="2246"/>
      <c r="O43" s="2246"/>
      <c r="P43" s="2245"/>
      <c r="Q43" s="678"/>
      <c r="R43" s="2246"/>
      <c r="S43" s="2246"/>
      <c r="T43" s="2246"/>
      <c r="U43" s="2247"/>
      <c r="V43" s="2247"/>
      <c r="W43" s="2246"/>
      <c r="X43" s="2246"/>
      <c r="Y43" s="2246"/>
      <c r="Z43" s="2247"/>
      <c r="AA43" s="2247"/>
      <c r="AB43" s="2246"/>
      <c r="AC43" s="2246"/>
      <c r="AD43" s="2246"/>
      <c r="AE43" s="678"/>
      <c r="AF43" s="678"/>
      <c r="AG43" s="678"/>
      <c r="AH43" s="678"/>
      <c r="AI43" s="678"/>
      <c r="AJ43" s="678"/>
      <c r="AK43" s="678"/>
      <c r="AL43" s="678"/>
      <c r="AM43" s="678"/>
      <c r="AN43" s="678"/>
      <c r="AO43" s="678"/>
      <c r="AP43" s="678"/>
    </row>
    <row r="44" spans="1:42">
      <c r="J44" s="2244"/>
      <c r="K44" s="2245"/>
      <c r="L44" s="2126"/>
      <c r="M44" s="2246"/>
      <c r="N44" s="2246"/>
      <c r="O44" s="2246"/>
      <c r="P44" s="2245"/>
      <c r="Q44" s="678"/>
      <c r="R44" s="2246"/>
      <c r="S44" s="2246"/>
      <c r="T44" s="2246"/>
      <c r="U44" s="2247"/>
      <c r="V44" s="2247"/>
      <c r="W44" s="2246"/>
      <c r="X44" s="2246"/>
      <c r="Y44" s="2246"/>
      <c r="Z44" s="2247"/>
      <c r="AA44" s="2247"/>
      <c r="AB44" s="2246"/>
      <c r="AC44" s="2246"/>
      <c r="AD44" s="2246"/>
      <c r="AE44" s="678"/>
      <c r="AF44" s="678"/>
      <c r="AG44" s="678"/>
      <c r="AH44" s="678"/>
      <c r="AI44" s="678"/>
      <c r="AJ44" s="678"/>
      <c r="AK44" s="678"/>
      <c r="AL44" s="678"/>
      <c r="AM44" s="678"/>
      <c r="AN44" s="678"/>
      <c r="AO44" s="678"/>
      <c r="AP44" s="678"/>
    </row>
  </sheetData>
  <sheetProtection algorithmName="SHA-512" hashValue="/kHkW44zDFoks5tH4QnNRwEWpnlL0EtaOatXh1FV9CJ4X0Zk17z357l9o65G5QXPK5EF/Y1/QIctOEGBtWPr9g==" saltValue="LLzXqSD/B7zebmcikLHICQ==" spinCount="100000" sheet="1" objects="1" scenarios="1"/>
  <protectedRanges>
    <protectedRange sqref="K8:AD23" name="Plage1"/>
  </protectedRanges>
  <mergeCells count="36">
    <mergeCell ref="AE6:AH6"/>
    <mergeCell ref="A5:A6"/>
    <mergeCell ref="B5:D5"/>
    <mergeCell ref="I5:I6"/>
    <mergeCell ref="K5:O5"/>
    <mergeCell ref="P5:T5"/>
    <mergeCell ref="U5:Y5"/>
    <mergeCell ref="Z5:AD5"/>
    <mergeCell ref="AE5:AI5"/>
    <mergeCell ref="AN26:AO26"/>
    <mergeCell ref="AE25:AI25"/>
    <mergeCell ref="AJ25:AK25"/>
    <mergeCell ref="AM27:AP27"/>
    <mergeCell ref="AI27:AL27"/>
    <mergeCell ref="AN25:AO25"/>
    <mergeCell ref="AI28:AL28"/>
    <mergeCell ref="AI29:AL29"/>
    <mergeCell ref="A8:A9"/>
    <mergeCell ref="A15:A18"/>
    <mergeCell ref="B26:C26"/>
    <mergeCell ref="D26:H26"/>
    <mergeCell ref="AE26:AI26"/>
    <mergeCell ref="AJ26:AK26"/>
    <mergeCell ref="AL26:AM26"/>
    <mergeCell ref="AL25:AM25"/>
    <mergeCell ref="A11:A13"/>
    <mergeCell ref="A3:A4"/>
    <mergeCell ref="B3:I4"/>
    <mergeCell ref="A1:A2"/>
    <mergeCell ref="AE1:AJ1"/>
    <mergeCell ref="AL1:AN1"/>
    <mergeCell ref="AL2:AN2"/>
    <mergeCell ref="B1:I2"/>
    <mergeCell ref="K1:L1"/>
    <mergeCell ref="K2:L2"/>
    <mergeCell ref="K3:L3"/>
  </mergeCells>
  <conditionalFormatting sqref="AP8:AP9">
    <cfRule type="cellIs" dxfId="459" priority="24" operator="lessThan">
      <formula>0</formula>
    </cfRule>
  </conditionalFormatting>
  <conditionalFormatting sqref="AP11:AP13">
    <cfRule type="cellIs" dxfId="458" priority="20" operator="lessThan">
      <formula>0</formula>
    </cfRule>
  </conditionalFormatting>
  <conditionalFormatting sqref="AP15:AP18">
    <cfRule type="cellIs" dxfId="457" priority="12" operator="lessThan">
      <formula>0</formula>
    </cfRule>
  </conditionalFormatting>
  <conditionalFormatting sqref="AP20">
    <cfRule type="cellIs" dxfId="456" priority="8" operator="lessThan">
      <formula>0</formula>
    </cfRule>
  </conditionalFormatting>
  <conditionalFormatting sqref="AP23">
    <cfRule type="cellIs" dxfId="455" priority="4" operator="lessThan">
      <formula>0</formula>
    </cfRule>
  </conditionalFormatting>
  <conditionalFormatting sqref="AP8:AR9">
    <cfRule type="cellIs" dxfId="454" priority="22" operator="greaterThan">
      <formula>0</formula>
    </cfRule>
  </conditionalFormatting>
  <conditionalFormatting sqref="AP11:AR13">
    <cfRule type="cellIs" dxfId="453" priority="18" operator="greaterThan">
      <formula>0</formula>
    </cfRule>
  </conditionalFormatting>
  <conditionalFormatting sqref="AP15:AR18">
    <cfRule type="cellIs" dxfId="452" priority="10" operator="greaterThan">
      <formula>0</formula>
    </cfRule>
  </conditionalFormatting>
  <conditionalFormatting sqref="AP20:AR20">
    <cfRule type="cellIs" dxfId="451" priority="6" operator="greaterThan">
      <formula>0</formula>
    </cfRule>
  </conditionalFormatting>
  <conditionalFormatting sqref="AP23:AR23">
    <cfRule type="cellIs" dxfId="450" priority="2" operator="greaterThan">
      <formula>0</formula>
    </cfRule>
  </conditionalFormatting>
  <conditionalFormatting sqref="AQ8:AQ9">
    <cfRule type="cellIs" dxfId="449" priority="23" operator="lessThan">
      <formula>0</formula>
    </cfRule>
  </conditionalFormatting>
  <conditionalFormatting sqref="AQ11:AQ13">
    <cfRule type="cellIs" dxfId="448" priority="19" operator="lessThan">
      <formula>0</formula>
    </cfRule>
  </conditionalFormatting>
  <conditionalFormatting sqref="AQ15:AQ18">
    <cfRule type="cellIs" dxfId="447" priority="11" operator="lessThan">
      <formula>0</formula>
    </cfRule>
  </conditionalFormatting>
  <conditionalFormatting sqref="AQ20">
    <cfRule type="cellIs" dxfId="446" priority="7" operator="lessThan">
      <formula>0</formula>
    </cfRule>
  </conditionalFormatting>
  <conditionalFormatting sqref="AQ23">
    <cfRule type="cellIs" dxfId="445" priority="3" operator="lessThan">
      <formula>0</formula>
    </cfRule>
  </conditionalFormatting>
  <conditionalFormatting sqref="AR8:AR9">
    <cfRule type="cellIs" dxfId="444" priority="21" operator="lessThan">
      <formula>0</formula>
    </cfRule>
  </conditionalFormatting>
  <conditionalFormatting sqref="AR11:AR13">
    <cfRule type="cellIs" dxfId="443" priority="17" operator="lessThan">
      <formula>0</formula>
    </cfRule>
  </conditionalFormatting>
  <conditionalFormatting sqref="AR15:AR18">
    <cfRule type="cellIs" dxfId="442" priority="9" operator="lessThan">
      <formula>0</formula>
    </cfRule>
  </conditionalFormatting>
  <conditionalFormatting sqref="AR20">
    <cfRule type="cellIs" dxfId="441" priority="5" operator="lessThan">
      <formula>0</formula>
    </cfRule>
  </conditionalFormatting>
  <conditionalFormatting sqref="AR23">
    <cfRule type="cellIs" dxfId="440" priority="1" operator="lessThan">
      <formula>0</formula>
    </cfRule>
  </conditionalFormatting>
  <printOptions horizontalCentered="1"/>
  <pageMargins left="0.19685039370078741" right="0.19685039370078741" top="0.19685039370078741" bottom="0.19685039370078741" header="0.19685039370078741" footer="0.19685039370078741"/>
  <pageSetup paperSize="8" scale="35" orientation="landscape" r:id="rId1"/>
  <colBreaks count="1" manualBreakCount="1">
    <brk id="41" max="42" man="1"/>
  </colBreaks>
  <ignoredErrors>
    <ignoredError sqref="D14 D19 D10" formula="1"/>
  </ignoredError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5440A3-F1BC-4772-9AAC-650F34823D91}">
  <sheetPr codeName="Feuil15">
    <tabColor rgb="FF003142"/>
    <pageSetUpPr fitToPage="1"/>
  </sheetPr>
  <dimension ref="A1:AT65"/>
  <sheetViews>
    <sheetView zoomScale="80" zoomScaleNormal="80" zoomScaleSheetLayoutView="70" workbookViewId="0">
      <pane xSplit="9" ySplit="6" topLeftCell="O7" activePane="bottomRight" state="frozen"/>
      <selection pane="bottomRight" activeCell="O1" sqref="O1:T2"/>
      <selection pane="bottomLeft" activeCell="A4" sqref="A4:AD5"/>
      <selection pane="topRight" activeCell="A4" sqref="A4:AD5"/>
    </sheetView>
  </sheetViews>
  <sheetFormatPr defaultColWidth="9.140625" defaultRowHeight="15" outlineLevelCol="1"/>
  <cols>
    <col min="1" max="1" width="33.5703125" customWidth="1"/>
    <col min="2" max="2" width="6.7109375" customWidth="1"/>
    <col min="3" max="7" width="5.42578125" customWidth="1"/>
    <col min="8" max="8" width="6.85546875" customWidth="1"/>
    <col min="9" max="9" width="40" customWidth="1"/>
    <col min="10" max="10" width="6" bestFit="1" customWidth="1"/>
    <col min="11" max="11" width="15.85546875" style="661" customWidth="1"/>
    <col min="12" max="12" width="15.85546875" style="10" customWidth="1"/>
    <col min="13" max="13" width="4" style="428" bestFit="1" customWidth="1" outlineLevel="1"/>
    <col min="14" max="14" width="4.7109375" style="428" bestFit="1" customWidth="1" outlineLevel="1"/>
    <col min="15" max="15" width="6.42578125" style="428" customWidth="1" outlineLevel="1"/>
    <col min="16" max="17" width="15.85546875" style="10" customWidth="1" outlineLevel="1"/>
    <col min="18" max="18" width="4" style="428" bestFit="1" customWidth="1" outlineLevel="1"/>
    <col min="19" max="19" width="4.7109375" style="428" bestFit="1" customWidth="1" outlineLevel="1"/>
    <col min="20" max="20" width="6.42578125" style="428" customWidth="1" outlineLevel="1"/>
    <col min="21" max="22" width="15.85546875" customWidth="1" outlineLevel="1"/>
    <col min="23" max="23" width="4" style="428" bestFit="1" customWidth="1" outlineLevel="1"/>
    <col min="24" max="24" width="4.7109375" style="428" bestFit="1" customWidth="1" outlineLevel="1"/>
    <col min="25" max="25" width="6.42578125" style="428" customWidth="1" outlineLevel="1"/>
    <col min="26" max="27" width="15.85546875" customWidth="1" outlineLevel="1"/>
    <col min="28" max="28" width="4" style="428" bestFit="1" customWidth="1" outlineLevel="1"/>
    <col min="29" max="29" width="4.7109375" style="428" bestFit="1" customWidth="1" outlineLevel="1"/>
    <col min="30" max="30" width="6.42578125" style="428" customWidth="1" outlineLevel="1"/>
    <col min="31" max="34" width="6.28515625" customWidth="1"/>
    <col min="35" max="41" width="6.28515625" style="237" customWidth="1"/>
    <col min="42" max="42" width="7.85546875" style="2421" bestFit="1" customWidth="1" outlineLevel="1"/>
    <col min="43" max="43" width="5.42578125" style="2421" bestFit="1" customWidth="1" outlineLevel="1"/>
    <col min="44" max="44" width="5.5703125" bestFit="1" customWidth="1"/>
    <col min="48" max="48" width="3.42578125" customWidth="1"/>
    <col min="49" max="49" width="0.28515625" customWidth="1"/>
  </cols>
  <sheetData>
    <row r="1" spans="1:44" ht="33" customHeight="1">
      <c r="A1" s="5228"/>
      <c r="B1" s="4942" t="s">
        <v>1090</v>
      </c>
      <c r="C1" s="4942"/>
      <c r="D1" s="4942"/>
      <c r="E1" s="4942"/>
      <c r="F1" s="4942"/>
      <c r="G1" s="4942"/>
      <c r="H1" s="4942"/>
      <c r="I1" s="4942"/>
      <c r="J1" s="987"/>
      <c r="K1" s="4945" t="s">
        <v>138</v>
      </c>
      <c r="L1" s="4945"/>
      <c r="M1" s="2257"/>
      <c r="N1" s="2257"/>
      <c r="O1" s="2257"/>
      <c r="P1" s="2257"/>
      <c r="Q1" s="2257"/>
      <c r="R1" s="2257"/>
      <c r="S1" s="2257"/>
      <c r="T1" s="2257"/>
      <c r="U1" s="2258"/>
      <c r="V1" s="2258"/>
      <c r="W1" s="2257"/>
      <c r="X1" s="2257"/>
      <c r="Y1" s="2257"/>
      <c r="Z1" s="2258"/>
      <c r="AA1" s="2258"/>
      <c r="AB1" s="2257"/>
      <c r="AC1" s="2257"/>
      <c r="AD1" s="2257"/>
      <c r="AE1" s="1178"/>
      <c r="AF1" s="1178"/>
      <c r="AG1" s="1178"/>
      <c r="AH1" s="1178"/>
      <c r="AI1" s="1178"/>
      <c r="AJ1" s="1178"/>
      <c r="AK1" s="2259"/>
      <c r="AL1" s="4966" t="s">
        <v>139</v>
      </c>
      <c r="AM1" s="4966"/>
      <c r="AN1" s="4966"/>
      <c r="AO1" s="4966"/>
      <c r="AP1" s="2260"/>
      <c r="AQ1" s="2260"/>
    </row>
    <row r="2" spans="1:44" ht="33" customHeight="1">
      <c r="A2" s="5228"/>
      <c r="B2" s="4942"/>
      <c r="C2" s="4942"/>
      <c r="D2" s="4942"/>
      <c r="E2" s="4942"/>
      <c r="F2" s="4942"/>
      <c r="G2" s="4942"/>
      <c r="H2" s="4942"/>
      <c r="I2" s="4942"/>
      <c r="J2" s="987"/>
      <c r="K2" s="4946" t="s">
        <v>140</v>
      </c>
      <c r="L2" s="4946"/>
      <c r="M2" s="663"/>
      <c r="N2" s="663"/>
      <c r="O2" s="663"/>
      <c r="P2" s="663"/>
      <c r="Q2" s="663"/>
      <c r="R2" s="663"/>
      <c r="S2" s="663"/>
      <c r="T2" s="663"/>
      <c r="U2" s="2261"/>
      <c r="V2" s="2261"/>
      <c r="W2" s="663"/>
      <c r="X2" s="663"/>
      <c r="Y2" s="663"/>
      <c r="Z2" s="2261"/>
      <c r="AA2" s="663"/>
      <c r="AC2" s="663"/>
      <c r="AD2" s="663"/>
      <c r="AE2" s="1178"/>
      <c r="AF2" s="1178"/>
      <c r="AG2" s="1178"/>
      <c r="AH2" s="1178"/>
      <c r="AI2" s="1178"/>
      <c r="AJ2" s="1178"/>
      <c r="AK2" s="2262"/>
      <c r="AL2" s="4966" t="s">
        <v>141</v>
      </c>
      <c r="AM2" s="4966"/>
      <c r="AN2" s="4966"/>
      <c r="AO2" s="4966"/>
      <c r="AP2" s="2260"/>
      <c r="AQ2" s="2260"/>
    </row>
    <row r="3" spans="1:44" ht="26.25" customHeight="1" thickBot="1">
      <c r="A3" s="2263" t="s">
        <v>1091</v>
      </c>
      <c r="B3" s="2264" t="s">
        <v>143</v>
      </c>
      <c r="C3" s="2264"/>
      <c r="D3" s="2264"/>
      <c r="E3" s="2261"/>
      <c r="F3" s="2261"/>
      <c r="G3" s="2261"/>
      <c r="H3" s="2264"/>
      <c r="I3" s="2264"/>
      <c r="J3" s="987"/>
      <c r="K3" s="4947" t="s">
        <v>144</v>
      </c>
      <c r="L3" s="4947"/>
      <c r="M3" s="987"/>
      <c r="N3" s="987"/>
      <c r="O3" s="987"/>
      <c r="P3" s="987"/>
      <c r="Q3" s="987"/>
      <c r="R3" s="987"/>
      <c r="S3" s="987"/>
      <c r="T3" s="987"/>
      <c r="U3" s="987"/>
      <c r="V3" s="987"/>
      <c r="W3" s="987"/>
      <c r="X3" s="987"/>
      <c r="Y3" s="987"/>
      <c r="Z3" s="987"/>
      <c r="AA3" s="987"/>
      <c r="AB3" s="987"/>
      <c r="AC3" s="987"/>
      <c r="AE3" s="428"/>
      <c r="AF3" s="428"/>
      <c r="AG3" s="428"/>
      <c r="AH3" s="428"/>
      <c r="AI3" s="428"/>
      <c r="AJ3" s="428"/>
      <c r="AK3" s="428"/>
      <c r="AL3" s="428"/>
      <c r="AM3" s="428"/>
      <c r="AN3" s="428"/>
      <c r="AO3" s="428"/>
      <c r="AP3" s="428"/>
      <c r="AQ3" s="428"/>
      <c r="AR3" s="428"/>
    </row>
    <row r="4" spans="1:44" ht="30.75" customHeight="1" thickBot="1">
      <c r="A4" s="4943" t="s">
        <v>145</v>
      </c>
      <c r="B4" s="4937"/>
      <c r="C4" s="4938"/>
      <c r="D4" s="4939"/>
      <c r="E4" s="14" t="s">
        <v>146</v>
      </c>
      <c r="F4" s="15" t="s">
        <v>146</v>
      </c>
      <c r="G4" s="244" t="s">
        <v>146</v>
      </c>
      <c r="H4" s="16"/>
      <c r="I4" s="4943" t="s">
        <v>147</v>
      </c>
      <c r="J4" s="17"/>
      <c r="K4" s="4934" t="s">
        <v>148</v>
      </c>
      <c r="L4" s="4935"/>
      <c r="M4" s="4935"/>
      <c r="N4" s="4935"/>
      <c r="O4" s="4936"/>
      <c r="P4" s="4934" t="s">
        <v>149</v>
      </c>
      <c r="Q4" s="4935"/>
      <c r="R4" s="4935"/>
      <c r="S4" s="4935"/>
      <c r="T4" s="4936"/>
      <c r="U4" s="4934" t="s">
        <v>150</v>
      </c>
      <c r="V4" s="4935"/>
      <c r="W4" s="4935"/>
      <c r="X4" s="4935"/>
      <c r="Y4" s="4936"/>
      <c r="Z4" s="4934" t="s">
        <v>151</v>
      </c>
      <c r="AA4" s="4935"/>
      <c r="AB4" s="4935"/>
      <c r="AC4" s="4935"/>
      <c r="AD4" s="4935"/>
      <c r="AE4" s="5045" t="s">
        <v>287</v>
      </c>
      <c r="AF4" s="5046"/>
      <c r="AG4" s="5046"/>
      <c r="AH4" s="5046"/>
      <c r="AI4" s="5046"/>
      <c r="AJ4" s="2135" t="s">
        <v>154</v>
      </c>
      <c r="AK4" s="2135"/>
      <c r="AL4" s="2135"/>
      <c r="AM4" s="2135" t="s">
        <v>155</v>
      </c>
      <c r="AN4" s="2135"/>
      <c r="AO4" s="2136"/>
      <c r="AP4" s="441" t="s">
        <v>156</v>
      </c>
      <c r="AQ4" s="247" t="s">
        <v>157</v>
      </c>
      <c r="AR4" s="248" t="s">
        <v>156</v>
      </c>
    </row>
    <row r="5" spans="1:44" ht="30.75" customHeight="1">
      <c r="A5" s="4944"/>
      <c r="B5" s="22" t="s">
        <v>158</v>
      </c>
      <c r="C5" s="23" t="s">
        <v>159</v>
      </c>
      <c r="D5" s="24" t="s">
        <v>146</v>
      </c>
      <c r="E5" s="25" t="s">
        <v>160</v>
      </c>
      <c r="F5" s="26" t="s">
        <v>161</v>
      </c>
      <c r="G5" s="30"/>
      <c r="H5" s="16" t="s">
        <v>163</v>
      </c>
      <c r="I5" s="4944"/>
      <c r="J5" s="17" t="s">
        <v>164</v>
      </c>
      <c r="K5" s="28" t="s">
        <v>165</v>
      </c>
      <c r="L5" s="29" t="s">
        <v>166</v>
      </c>
      <c r="M5" s="22" t="s">
        <v>158</v>
      </c>
      <c r="N5" s="23" t="s">
        <v>167</v>
      </c>
      <c r="O5" s="30" t="s">
        <v>168</v>
      </c>
      <c r="P5" s="28" t="s">
        <v>165</v>
      </c>
      <c r="Q5" s="29" t="s">
        <v>166</v>
      </c>
      <c r="R5" s="22" t="s">
        <v>158</v>
      </c>
      <c r="S5" s="23" t="s">
        <v>167</v>
      </c>
      <c r="T5" s="30" t="s">
        <v>168</v>
      </c>
      <c r="U5" s="28" t="s">
        <v>165</v>
      </c>
      <c r="V5" s="29" t="s">
        <v>166</v>
      </c>
      <c r="W5" s="22" t="s">
        <v>158</v>
      </c>
      <c r="X5" s="23" t="s">
        <v>167</v>
      </c>
      <c r="Y5" s="30" t="s">
        <v>168</v>
      </c>
      <c r="Z5" s="28" t="s">
        <v>165</v>
      </c>
      <c r="AA5" s="29" t="s">
        <v>166</v>
      </c>
      <c r="AB5" s="22" t="s">
        <v>158</v>
      </c>
      <c r="AC5" s="23" t="s">
        <v>167</v>
      </c>
      <c r="AD5" s="442" t="s">
        <v>168</v>
      </c>
      <c r="AE5" s="5020" t="s">
        <v>171</v>
      </c>
      <c r="AF5" s="5021"/>
      <c r="AG5" s="5021"/>
      <c r="AH5" s="5021"/>
      <c r="AI5" s="443" t="s">
        <v>170</v>
      </c>
      <c r="AJ5" s="443" t="s">
        <v>171</v>
      </c>
      <c r="AK5" s="443" t="s">
        <v>172</v>
      </c>
      <c r="AL5" s="443" t="s">
        <v>170</v>
      </c>
      <c r="AM5" s="443" t="s">
        <v>171</v>
      </c>
      <c r="AN5" s="443" t="s">
        <v>172</v>
      </c>
      <c r="AO5" s="444" t="s">
        <v>170</v>
      </c>
      <c r="AP5" s="445" t="s">
        <v>173</v>
      </c>
      <c r="AQ5" s="257" t="s">
        <v>174</v>
      </c>
      <c r="AR5" s="258" t="s">
        <v>168</v>
      </c>
    </row>
    <row r="6" spans="1:44" ht="15" customHeight="1">
      <c r="A6" s="2265" t="s">
        <v>998</v>
      </c>
      <c r="B6" s="2266"/>
      <c r="C6" s="2266"/>
      <c r="D6" s="2266"/>
      <c r="E6" s="2267"/>
      <c r="F6" s="2268"/>
      <c r="G6" s="2269"/>
      <c r="H6" s="2266"/>
      <c r="I6" s="2270"/>
      <c r="J6" s="2270"/>
      <c r="K6" s="2271"/>
      <c r="L6" s="2272"/>
      <c r="M6" s="2273"/>
      <c r="N6" s="2273"/>
      <c r="O6" s="2273"/>
      <c r="P6" s="2272"/>
      <c r="Q6" s="2272"/>
      <c r="R6" s="2273"/>
      <c r="S6" s="2273"/>
      <c r="T6" s="2273"/>
      <c r="U6" s="2274"/>
      <c r="V6" s="2274"/>
      <c r="W6" s="2273"/>
      <c r="X6" s="2273"/>
      <c r="Y6" s="2273"/>
      <c r="Z6" s="2274"/>
      <c r="AA6" s="2274"/>
      <c r="AB6" s="2273"/>
      <c r="AC6" s="2273"/>
      <c r="AD6" s="2275"/>
      <c r="AE6" s="2276"/>
      <c r="AF6" s="2277"/>
      <c r="AG6" s="2277"/>
      <c r="AH6" s="2278"/>
      <c r="AI6" s="2279"/>
      <c r="AJ6" s="2280"/>
      <c r="AK6" s="2277"/>
      <c r="AL6" s="2278"/>
      <c r="AM6" s="2280"/>
      <c r="AN6" s="2277"/>
      <c r="AO6" s="2277"/>
      <c r="AP6" s="2281"/>
      <c r="AQ6" s="2281"/>
      <c r="AR6" s="2281"/>
    </row>
    <row r="7" spans="1:44" ht="21" customHeight="1">
      <c r="A7" s="5114" t="s">
        <v>1092</v>
      </c>
      <c r="B7" s="731">
        <v>21</v>
      </c>
      <c r="C7" s="2282"/>
      <c r="D7" s="2283">
        <f>SUM(E7:G7)</f>
        <v>0</v>
      </c>
      <c r="E7" s="2284"/>
      <c r="F7" s="2282"/>
      <c r="G7" s="2285"/>
      <c r="H7" s="2286"/>
      <c r="I7" s="2287" t="s">
        <v>1093</v>
      </c>
      <c r="J7" s="2288"/>
      <c r="K7" s="2289" t="s">
        <v>1094</v>
      </c>
      <c r="L7" s="2290" t="s">
        <v>1095</v>
      </c>
      <c r="M7" s="2291">
        <v>21</v>
      </c>
      <c r="N7" s="2292"/>
      <c r="O7" s="2292"/>
      <c r="P7" s="2167"/>
      <c r="Q7" s="2167"/>
      <c r="R7" s="849"/>
      <c r="S7" s="849"/>
      <c r="T7" s="849"/>
      <c r="U7" s="2167"/>
      <c r="V7" s="2167"/>
      <c r="W7" s="849"/>
      <c r="X7" s="849"/>
      <c r="Y7" s="849"/>
      <c r="Z7" s="2167"/>
      <c r="AA7" s="2167"/>
      <c r="AB7" s="849"/>
      <c r="AC7" s="851"/>
      <c r="AD7" s="849"/>
      <c r="AE7" s="769" t="s">
        <v>228</v>
      </c>
      <c r="AF7" s="1710">
        <v>0.3</v>
      </c>
      <c r="AG7" s="2143"/>
      <c r="AH7" s="2293"/>
      <c r="AI7" s="2294">
        <f>SUM(AF7:AH7)</f>
        <v>0.3</v>
      </c>
      <c r="AJ7" s="2295"/>
      <c r="AK7" s="2296"/>
      <c r="AL7" s="2297"/>
      <c r="AM7" s="2295"/>
      <c r="AN7" s="2296"/>
      <c r="AO7" s="2298"/>
      <c r="AP7" s="2149">
        <f>(M7+R7+W7+AB7)-B7</f>
        <v>0</v>
      </c>
      <c r="AQ7" s="80">
        <f>(N7+S7+X7+AC7)-(C7+D7)</f>
        <v>0</v>
      </c>
      <c r="AR7" s="81">
        <f>(O7+T7+Y7+AD7)-H7</f>
        <v>0</v>
      </c>
    </row>
    <row r="8" spans="1:44" ht="21" customHeight="1">
      <c r="A8" s="5114"/>
      <c r="B8" s="731">
        <v>21</v>
      </c>
      <c r="C8" s="2282"/>
      <c r="D8" s="2283">
        <f t="shared" ref="D8:D12" si="0">SUM(E8:G8)</f>
        <v>0</v>
      </c>
      <c r="E8" s="2284"/>
      <c r="F8" s="2282"/>
      <c r="G8" s="2285"/>
      <c r="H8" s="2286"/>
      <c r="I8" s="2287" t="s">
        <v>1096</v>
      </c>
      <c r="J8" s="2299"/>
      <c r="K8" s="2300" t="s">
        <v>443</v>
      </c>
      <c r="L8" s="2301" t="s">
        <v>1097</v>
      </c>
      <c r="M8" s="2302">
        <v>21</v>
      </c>
      <c r="N8" s="2302"/>
      <c r="O8" s="2302"/>
      <c r="P8" s="2167"/>
      <c r="Q8" s="2167"/>
      <c r="R8" s="849"/>
      <c r="S8" s="849"/>
      <c r="T8" s="849"/>
      <c r="U8" s="2167"/>
      <c r="V8" s="2167"/>
      <c r="W8" s="849"/>
      <c r="X8" s="849"/>
      <c r="Y8" s="849"/>
      <c r="Z8" s="2167"/>
      <c r="AA8" s="2167"/>
      <c r="AB8" s="849"/>
      <c r="AC8" s="851"/>
      <c r="AD8" s="849"/>
      <c r="AE8" s="2303"/>
      <c r="AF8" s="2144"/>
      <c r="AG8" s="2143"/>
      <c r="AH8" s="2293"/>
      <c r="AI8" s="2304"/>
      <c r="AJ8" s="2305" t="s">
        <v>180</v>
      </c>
      <c r="AK8" s="2306" t="s">
        <v>685</v>
      </c>
      <c r="AL8" s="2307">
        <v>0.6</v>
      </c>
      <c r="AM8" s="2308" t="s">
        <v>180</v>
      </c>
      <c r="AN8" s="2306" t="s">
        <v>685</v>
      </c>
      <c r="AO8" s="2309">
        <v>0.6</v>
      </c>
      <c r="AP8" s="2149">
        <f t="shared" ref="AP8:AP12" si="1">(M8+R8+W8+AB8)-B8</f>
        <v>0</v>
      </c>
      <c r="AQ8" s="80">
        <f t="shared" ref="AQ8:AQ12" si="2">(N8+S8+X8+AC8)-(C8+D8)</f>
        <v>0</v>
      </c>
      <c r="AR8" s="81">
        <f t="shared" ref="AR8:AR12" si="3">(O8+T8+Y8+AD8)-H8</f>
        <v>0</v>
      </c>
    </row>
    <row r="9" spans="1:44" ht="21" customHeight="1">
      <c r="A9" s="5114"/>
      <c r="B9" s="731">
        <v>12</v>
      </c>
      <c r="C9" s="2282"/>
      <c r="D9" s="2283">
        <f t="shared" si="0"/>
        <v>0</v>
      </c>
      <c r="E9" s="2284"/>
      <c r="F9" s="2282"/>
      <c r="G9" s="2285"/>
      <c r="H9" s="2286"/>
      <c r="I9" s="2287" t="s">
        <v>1098</v>
      </c>
      <c r="J9" s="2310"/>
      <c r="K9" s="2300" t="s">
        <v>376</v>
      </c>
      <c r="L9" s="2301" t="s">
        <v>377</v>
      </c>
      <c r="M9" s="2302">
        <v>12</v>
      </c>
      <c r="N9" s="2302"/>
      <c r="O9" s="2302"/>
      <c r="P9" s="2167"/>
      <c r="Q9" s="2167"/>
      <c r="R9" s="849"/>
      <c r="S9" s="849"/>
      <c r="T9" s="849"/>
      <c r="U9" s="2167"/>
      <c r="V9" s="2167"/>
      <c r="W9" s="849"/>
      <c r="X9" s="849"/>
      <c r="Y9" s="849"/>
      <c r="Z9" s="2167"/>
      <c r="AA9" s="2167"/>
      <c r="AB9" s="849"/>
      <c r="AC9" s="851"/>
      <c r="AD9" s="849"/>
      <c r="AE9" s="769" t="s">
        <v>396</v>
      </c>
      <c r="AF9" s="2144"/>
      <c r="AG9" s="2143"/>
      <c r="AH9" s="2293"/>
      <c r="AI9" s="2304"/>
      <c r="AJ9" s="2311"/>
      <c r="AK9" s="2312"/>
      <c r="AL9" s="2313"/>
      <c r="AM9" s="2311"/>
      <c r="AN9" s="2312"/>
      <c r="AO9" s="2314"/>
      <c r="AP9" s="2149">
        <f t="shared" si="1"/>
        <v>0</v>
      </c>
      <c r="AQ9" s="80">
        <f t="shared" si="2"/>
        <v>0</v>
      </c>
      <c r="AR9" s="81">
        <f t="shared" si="3"/>
        <v>0</v>
      </c>
    </row>
    <row r="10" spans="1:44" ht="21" customHeight="1">
      <c r="A10" s="5114"/>
      <c r="B10" s="731">
        <v>12</v>
      </c>
      <c r="C10" s="2282"/>
      <c r="D10" s="2283">
        <f t="shared" si="0"/>
        <v>0</v>
      </c>
      <c r="E10" s="2284"/>
      <c r="F10" s="2282"/>
      <c r="G10" s="2285"/>
      <c r="H10" s="2286"/>
      <c r="I10" s="2287" t="s">
        <v>1099</v>
      </c>
      <c r="J10" s="2310"/>
      <c r="K10" s="2300" t="s">
        <v>434</v>
      </c>
      <c r="L10" s="2301" t="s">
        <v>435</v>
      </c>
      <c r="M10" s="2302">
        <v>12</v>
      </c>
      <c r="N10" s="2302"/>
      <c r="O10" s="2302"/>
      <c r="P10" s="2167"/>
      <c r="Q10" s="2167"/>
      <c r="R10" s="849"/>
      <c r="S10" s="849"/>
      <c r="T10" s="849"/>
      <c r="U10" s="2167"/>
      <c r="V10" s="2167"/>
      <c r="W10" s="849"/>
      <c r="X10" s="849"/>
      <c r="Y10" s="849"/>
      <c r="Z10" s="2167"/>
      <c r="AA10" s="2167"/>
      <c r="AB10" s="849"/>
      <c r="AC10" s="851"/>
      <c r="AD10" s="849"/>
      <c r="AE10" s="769" t="s">
        <v>228</v>
      </c>
      <c r="AF10" s="1710">
        <v>0.05</v>
      </c>
      <c r="AG10" s="2315"/>
      <c r="AH10" s="2316"/>
      <c r="AI10" s="2294">
        <f>SUM(AF10:AH10)</f>
        <v>0.05</v>
      </c>
      <c r="AJ10" s="2311"/>
      <c r="AK10" s="2312"/>
      <c r="AL10" s="2313"/>
      <c r="AM10" s="2311"/>
      <c r="AN10" s="2312"/>
      <c r="AO10" s="2314"/>
      <c r="AP10" s="2149">
        <f t="shared" si="1"/>
        <v>0</v>
      </c>
      <c r="AQ10" s="80">
        <f t="shared" si="2"/>
        <v>0</v>
      </c>
      <c r="AR10" s="81">
        <f t="shared" si="3"/>
        <v>0</v>
      </c>
    </row>
    <row r="11" spans="1:44" ht="21" customHeight="1">
      <c r="A11" s="5114"/>
      <c r="B11" s="731">
        <v>6</v>
      </c>
      <c r="C11" s="731">
        <v>6</v>
      </c>
      <c r="D11" s="2283">
        <f t="shared" si="0"/>
        <v>0</v>
      </c>
      <c r="E11" s="712"/>
      <c r="F11" s="713"/>
      <c r="G11" s="2317"/>
      <c r="H11" s="732"/>
      <c r="I11" s="2287" t="s">
        <v>1100</v>
      </c>
      <c r="J11" s="2310"/>
      <c r="K11" s="2300" t="s">
        <v>376</v>
      </c>
      <c r="L11" s="2301" t="s">
        <v>377</v>
      </c>
      <c r="M11" s="2302">
        <v>6</v>
      </c>
      <c r="N11" s="2302">
        <v>6</v>
      </c>
      <c r="O11" s="2302"/>
      <c r="P11" s="2167"/>
      <c r="Q11" s="2167"/>
      <c r="R11" s="849"/>
      <c r="S11" s="849"/>
      <c r="T11" s="849"/>
      <c r="U11" s="2167"/>
      <c r="V11" s="2167"/>
      <c r="W11" s="849"/>
      <c r="X11" s="849"/>
      <c r="Y11" s="849"/>
      <c r="Z11" s="2167"/>
      <c r="AA11" s="2167"/>
      <c r="AB11" s="849"/>
      <c r="AC11" s="851"/>
      <c r="AD11" s="849"/>
      <c r="AE11" s="769" t="s">
        <v>228</v>
      </c>
      <c r="AF11" s="1710">
        <v>0.05</v>
      </c>
      <c r="AG11" s="2315"/>
      <c r="AH11" s="2316"/>
      <c r="AI11" s="2294">
        <f>SUM(AF11:AH11)</f>
        <v>0.05</v>
      </c>
      <c r="AJ11" s="2311"/>
      <c r="AK11" s="2312"/>
      <c r="AL11" s="2313"/>
      <c r="AM11" s="2311"/>
      <c r="AN11" s="2312"/>
      <c r="AO11" s="2314"/>
      <c r="AP11" s="2149">
        <f t="shared" si="1"/>
        <v>0</v>
      </c>
      <c r="AQ11" s="80">
        <f t="shared" si="2"/>
        <v>0</v>
      </c>
      <c r="AR11" s="81">
        <f t="shared" si="3"/>
        <v>0</v>
      </c>
    </row>
    <row r="12" spans="1:44" ht="21" customHeight="1">
      <c r="A12" s="5114"/>
      <c r="B12" s="2318">
        <v>6</v>
      </c>
      <c r="C12" s="2319"/>
      <c r="D12" s="2283">
        <f t="shared" si="0"/>
        <v>6</v>
      </c>
      <c r="E12" s="2320"/>
      <c r="F12" s="1728">
        <v>6</v>
      </c>
      <c r="G12" s="2317"/>
      <c r="H12" s="2321"/>
      <c r="I12" s="2287" t="s">
        <v>1101</v>
      </c>
      <c r="J12" s="2310"/>
      <c r="K12" s="2300" t="s">
        <v>443</v>
      </c>
      <c r="L12" s="2301" t="s">
        <v>1097</v>
      </c>
      <c r="M12" s="2302">
        <v>6</v>
      </c>
      <c r="N12" s="2302">
        <v>12</v>
      </c>
      <c r="O12" s="2302"/>
      <c r="P12" s="2167"/>
      <c r="Q12" s="2167"/>
      <c r="R12" s="849"/>
      <c r="S12" s="849"/>
      <c r="T12" s="849"/>
      <c r="U12" s="2167"/>
      <c r="V12" s="2167"/>
      <c r="W12" s="849"/>
      <c r="X12" s="849"/>
      <c r="Y12" s="849"/>
      <c r="Z12" s="2167"/>
      <c r="AA12" s="2167"/>
      <c r="AB12" s="849"/>
      <c r="AC12" s="851"/>
      <c r="AD12" s="849"/>
      <c r="AE12" s="769" t="s">
        <v>396</v>
      </c>
      <c r="AF12" s="2144"/>
      <c r="AG12" s="2143"/>
      <c r="AH12" s="2293"/>
      <c r="AI12" s="2304"/>
      <c r="AJ12" s="2311"/>
      <c r="AK12" s="2312"/>
      <c r="AL12" s="2313"/>
      <c r="AM12" s="2311"/>
      <c r="AN12" s="2312"/>
      <c r="AO12" s="2314"/>
      <c r="AP12" s="2149">
        <f t="shared" si="1"/>
        <v>0</v>
      </c>
      <c r="AQ12" s="80">
        <f t="shared" si="2"/>
        <v>6</v>
      </c>
      <c r="AR12" s="81">
        <f t="shared" si="3"/>
        <v>0</v>
      </c>
    </row>
    <row r="13" spans="1:44">
      <c r="A13" s="2322" t="s">
        <v>1102</v>
      </c>
      <c r="B13" s="2323">
        <f>B12+B11+B10+B9+B8+B7</f>
        <v>78</v>
      </c>
      <c r="C13" s="2323">
        <f t="shared" ref="C13:H13" si="4">C12+C11+C10+C9+C8+C7</f>
        <v>6</v>
      </c>
      <c r="D13" s="2323">
        <f t="shared" si="4"/>
        <v>6</v>
      </c>
      <c r="E13" s="822">
        <f t="shared" si="4"/>
        <v>0</v>
      </c>
      <c r="F13" s="820">
        <f t="shared" ref="F13:G13" si="5">F12+F11+F10+F9+F8+F7</f>
        <v>6</v>
      </c>
      <c r="G13" s="823">
        <f t="shared" si="5"/>
        <v>0</v>
      </c>
      <c r="H13" s="2323">
        <f t="shared" si="4"/>
        <v>0</v>
      </c>
      <c r="I13" s="94"/>
      <c r="J13" s="95"/>
      <c r="K13" s="298"/>
      <c r="L13" s="98"/>
      <c r="M13" s="493"/>
      <c r="N13" s="493"/>
      <c r="O13" s="493"/>
      <c r="P13" s="1038"/>
      <c r="Q13" s="1038"/>
      <c r="R13" s="494"/>
      <c r="S13" s="494"/>
      <c r="T13" s="494"/>
      <c r="U13" s="1037"/>
      <c r="V13" s="1037"/>
      <c r="W13" s="493"/>
      <c r="X13" s="493"/>
      <c r="Y13" s="493"/>
      <c r="Z13" s="1038"/>
      <c r="AA13" s="1038"/>
      <c r="AB13" s="493"/>
      <c r="AC13" s="493"/>
      <c r="AD13" s="792"/>
      <c r="AE13" s="834"/>
      <c r="AF13" s="2324"/>
      <c r="AG13" s="836"/>
      <c r="AH13" s="2325"/>
      <c r="AI13" s="2326">
        <f>SUM(AI7:AI12)</f>
        <v>0.39999999999999997</v>
      </c>
      <c r="AJ13" s="2327"/>
      <c r="AK13" s="2328"/>
      <c r="AL13" s="2329">
        <f>SUM(AL7:AL12)</f>
        <v>0.6</v>
      </c>
      <c r="AM13" s="2327"/>
      <c r="AN13" s="2328"/>
      <c r="AO13" s="2329">
        <f>SUM(AO7:AO12)</f>
        <v>0.6</v>
      </c>
      <c r="AP13" s="2330"/>
      <c r="AQ13" s="2330"/>
      <c r="AR13" s="2330"/>
    </row>
    <row r="14" spans="1:44" ht="21.75" customHeight="1">
      <c r="A14" s="5114" t="s">
        <v>1103</v>
      </c>
      <c r="B14" s="731">
        <v>6</v>
      </c>
      <c r="C14" s="731">
        <v>6</v>
      </c>
      <c r="D14" s="2283">
        <f>SUM(E14:G14)</f>
        <v>0</v>
      </c>
      <c r="E14" s="712"/>
      <c r="F14" s="713"/>
      <c r="G14" s="2317"/>
      <c r="H14" s="732"/>
      <c r="I14" s="2287" t="s">
        <v>1104</v>
      </c>
      <c r="J14" s="2310"/>
      <c r="K14" s="2300" t="s">
        <v>405</v>
      </c>
      <c r="L14" s="2301" t="s">
        <v>194</v>
      </c>
      <c r="M14" s="2291">
        <v>6</v>
      </c>
      <c r="N14" s="2291">
        <v>6</v>
      </c>
      <c r="O14" s="2291"/>
      <c r="P14" s="2167"/>
      <c r="Q14" s="2167"/>
      <c r="R14" s="849"/>
      <c r="S14" s="849"/>
      <c r="T14" s="849"/>
      <c r="U14" s="2167"/>
      <c r="V14" s="2167"/>
      <c r="W14" s="849"/>
      <c r="X14" s="849"/>
      <c r="Y14" s="849"/>
      <c r="Z14" s="2167"/>
      <c r="AA14" s="2167"/>
      <c r="AB14" s="849"/>
      <c r="AC14" s="851"/>
      <c r="AD14" s="849"/>
      <c r="AE14" s="769" t="s">
        <v>228</v>
      </c>
      <c r="AF14" s="1710">
        <v>0.4</v>
      </c>
      <c r="AG14" s="2315"/>
      <c r="AH14" s="2316"/>
      <c r="AI14" s="2294">
        <f>SUM(AF14:AH14)</f>
        <v>0.4</v>
      </c>
      <c r="AJ14" s="2331"/>
      <c r="AK14" s="2296"/>
      <c r="AL14" s="2297"/>
      <c r="AM14" s="2331"/>
      <c r="AN14" s="2296"/>
      <c r="AO14" s="2298"/>
      <c r="AP14" s="2149">
        <f t="shared" ref="AP14:AP17" si="6">(M14+R14+W14+AB14)-B14</f>
        <v>0</v>
      </c>
      <c r="AQ14" s="80">
        <f t="shared" ref="AQ14:AQ17" si="7">(N14+S14+X14+AC14)-(C14+D14)</f>
        <v>0</v>
      </c>
      <c r="AR14" s="81">
        <f t="shared" ref="AR14:AR17" si="8">(O14+T14+Y14+AD14)-H14</f>
        <v>0</v>
      </c>
    </row>
    <row r="15" spans="1:44" ht="21.75" customHeight="1">
      <c r="A15" s="5114"/>
      <c r="B15" s="731">
        <v>12</v>
      </c>
      <c r="C15" s="713"/>
      <c r="D15" s="2283">
        <f t="shared" ref="D15:D17" si="9">SUM(E15:G15)</f>
        <v>0</v>
      </c>
      <c r="E15" s="712"/>
      <c r="F15" s="713"/>
      <c r="G15" s="2317"/>
      <c r="H15" s="732"/>
      <c r="I15" s="2287" t="s">
        <v>1105</v>
      </c>
      <c r="J15" s="2299"/>
      <c r="K15" s="2300" t="s">
        <v>1106</v>
      </c>
      <c r="L15" s="2301" t="s">
        <v>1107</v>
      </c>
      <c r="M15" s="2332">
        <v>12</v>
      </c>
      <c r="N15" s="2332"/>
      <c r="O15" s="2332"/>
      <c r="P15" s="2167"/>
      <c r="Q15" s="2167"/>
      <c r="R15" s="849"/>
      <c r="S15" s="849"/>
      <c r="T15" s="849"/>
      <c r="U15" s="2167"/>
      <c r="V15" s="2167"/>
      <c r="W15" s="849"/>
      <c r="X15" s="849"/>
      <c r="Y15" s="849"/>
      <c r="Z15" s="2167"/>
      <c r="AA15" s="2167"/>
      <c r="AB15" s="849"/>
      <c r="AC15" s="851"/>
      <c r="AD15" s="849"/>
      <c r="AE15" s="2303"/>
      <c r="AF15" s="2144"/>
      <c r="AG15" s="2143"/>
      <c r="AH15" s="2293"/>
      <c r="AI15" s="2304"/>
      <c r="AJ15" s="2305" t="s">
        <v>180</v>
      </c>
      <c r="AK15" s="2306" t="s">
        <v>685</v>
      </c>
      <c r="AL15" s="1735">
        <v>0.3</v>
      </c>
      <c r="AM15" s="2305" t="s">
        <v>180</v>
      </c>
      <c r="AN15" s="2306" t="s">
        <v>685</v>
      </c>
      <c r="AO15" s="2333">
        <v>0.3</v>
      </c>
      <c r="AP15" s="2149">
        <f t="shared" si="6"/>
        <v>0</v>
      </c>
      <c r="AQ15" s="80">
        <f t="shared" si="7"/>
        <v>0</v>
      </c>
      <c r="AR15" s="81">
        <f t="shared" si="8"/>
        <v>0</v>
      </c>
    </row>
    <row r="16" spans="1:44" ht="21.75" customHeight="1">
      <c r="A16" s="5114"/>
      <c r="B16" s="731">
        <v>21</v>
      </c>
      <c r="C16" s="713"/>
      <c r="D16" s="2283">
        <f t="shared" si="9"/>
        <v>0</v>
      </c>
      <c r="E16" s="712"/>
      <c r="F16" s="713"/>
      <c r="G16" s="2317"/>
      <c r="H16" s="732"/>
      <c r="I16" s="2287" t="s">
        <v>1108</v>
      </c>
      <c r="J16" s="2299"/>
      <c r="K16" s="2300" t="s">
        <v>1109</v>
      </c>
      <c r="L16" s="2301" t="s">
        <v>827</v>
      </c>
      <c r="M16" s="2332">
        <v>21</v>
      </c>
      <c r="N16" s="2332"/>
      <c r="O16" s="2332"/>
      <c r="P16" s="2167"/>
      <c r="Q16" s="2167"/>
      <c r="R16" s="849"/>
      <c r="S16" s="849"/>
      <c r="T16" s="849"/>
      <c r="U16" s="2167"/>
      <c r="V16" s="2167"/>
      <c r="W16" s="849"/>
      <c r="X16" s="849"/>
      <c r="Y16" s="849"/>
      <c r="Z16" s="2167"/>
      <c r="AA16" s="2167"/>
      <c r="AB16" s="849"/>
      <c r="AC16" s="851"/>
      <c r="AD16" s="849"/>
      <c r="AE16" s="2303"/>
      <c r="AF16" s="2144"/>
      <c r="AG16" s="2143"/>
      <c r="AH16" s="2293"/>
      <c r="AI16" s="2304"/>
      <c r="AJ16" s="2305" t="s">
        <v>180</v>
      </c>
      <c r="AK16" s="2306" t="s">
        <v>685</v>
      </c>
      <c r="AL16" s="1735">
        <v>0.3</v>
      </c>
      <c r="AM16" s="2305" t="s">
        <v>180</v>
      </c>
      <c r="AN16" s="2306" t="s">
        <v>685</v>
      </c>
      <c r="AO16" s="2333">
        <v>0.3</v>
      </c>
      <c r="AP16" s="2149">
        <f t="shared" si="6"/>
        <v>0</v>
      </c>
      <c r="AQ16" s="80">
        <f t="shared" si="7"/>
        <v>0</v>
      </c>
      <c r="AR16" s="81">
        <f t="shared" si="8"/>
        <v>0</v>
      </c>
    </row>
    <row r="17" spans="1:46" ht="21.75" customHeight="1">
      <c r="A17" s="5114"/>
      <c r="B17" s="731">
        <v>6</v>
      </c>
      <c r="C17" s="713"/>
      <c r="D17" s="2283">
        <f t="shared" si="9"/>
        <v>0</v>
      </c>
      <c r="E17" s="712"/>
      <c r="F17" s="713"/>
      <c r="G17" s="2317"/>
      <c r="H17" s="732"/>
      <c r="I17" s="2334" t="s">
        <v>1110</v>
      </c>
      <c r="J17" s="2335"/>
      <c r="K17" s="2300" t="s">
        <v>424</v>
      </c>
      <c r="L17" s="2301" t="s">
        <v>1111</v>
      </c>
      <c r="M17" s="2332">
        <v>6</v>
      </c>
      <c r="N17" s="2332"/>
      <c r="O17" s="2332"/>
      <c r="P17" s="2167"/>
      <c r="Q17" s="2167"/>
      <c r="R17" s="849"/>
      <c r="S17" s="849"/>
      <c r="T17" s="849"/>
      <c r="U17" s="2167"/>
      <c r="V17" s="2167"/>
      <c r="W17" s="849"/>
      <c r="X17" s="849"/>
      <c r="Y17" s="849"/>
      <c r="Z17" s="2167"/>
      <c r="AA17" s="2167"/>
      <c r="AB17" s="849"/>
      <c r="AC17" s="851"/>
      <c r="AD17" s="849"/>
      <c r="AE17" s="769" t="s">
        <v>396</v>
      </c>
      <c r="AF17" s="2144"/>
      <c r="AG17" s="2143"/>
      <c r="AH17" s="2293"/>
      <c r="AI17" s="2304"/>
      <c r="AJ17" s="2311"/>
      <c r="AK17" s="2312"/>
      <c r="AL17" s="2313"/>
      <c r="AM17" s="2311"/>
      <c r="AN17" s="2312"/>
      <c r="AO17" s="2314"/>
      <c r="AP17" s="2149">
        <f t="shared" si="6"/>
        <v>0</v>
      </c>
      <c r="AQ17" s="80">
        <f t="shared" si="7"/>
        <v>0</v>
      </c>
      <c r="AR17" s="81">
        <f t="shared" si="8"/>
        <v>0</v>
      </c>
    </row>
    <row r="18" spans="1:46">
      <c r="A18" s="2336" t="s">
        <v>1112</v>
      </c>
      <c r="B18" s="820">
        <f>B14+B15+B16+B17</f>
        <v>45</v>
      </c>
      <c r="C18" s="820">
        <f>SUM(C14:C17)</f>
        <v>6</v>
      </c>
      <c r="D18" s="821">
        <f t="shared" ref="D18:H18" si="10">SUM(D14:D17)</f>
        <v>0</v>
      </c>
      <c r="E18" s="822">
        <f t="shared" si="10"/>
        <v>0</v>
      </c>
      <c r="F18" s="820">
        <f t="shared" ref="F18:G18" si="11">SUM(F14:F17)</f>
        <v>0</v>
      </c>
      <c r="G18" s="823">
        <f t="shared" si="11"/>
        <v>0</v>
      </c>
      <c r="H18" s="824">
        <f t="shared" si="10"/>
        <v>0</v>
      </c>
      <c r="I18" s="94"/>
      <c r="J18" s="95"/>
      <c r="K18" s="2337"/>
      <c r="L18" s="2338"/>
      <c r="M18" s="493"/>
      <c r="N18" s="493"/>
      <c r="O18" s="493"/>
      <c r="P18" s="1038"/>
      <c r="Q18" s="1038"/>
      <c r="R18" s="494"/>
      <c r="S18" s="494"/>
      <c r="T18" s="494"/>
      <c r="U18" s="1037"/>
      <c r="V18" s="1037"/>
      <c r="W18" s="493"/>
      <c r="X18" s="493"/>
      <c r="Y18" s="493"/>
      <c r="Z18" s="1038"/>
      <c r="AA18" s="1038"/>
      <c r="AB18" s="493"/>
      <c r="AC18" s="493"/>
      <c r="AD18" s="792"/>
      <c r="AE18" s="1039"/>
      <c r="AF18" s="2339"/>
      <c r="AG18" s="1213"/>
      <c r="AH18" s="2340"/>
      <c r="AI18" s="2326">
        <f>SUM(AI14:AI17)</f>
        <v>0.4</v>
      </c>
      <c r="AJ18" s="2341"/>
      <c r="AK18" s="2342"/>
      <c r="AL18" s="2343">
        <f>SUM(AL14:AL17)</f>
        <v>0.6</v>
      </c>
      <c r="AM18" s="2341"/>
      <c r="AN18" s="2342"/>
      <c r="AO18" s="2343">
        <f>SUM(AO14:AO17)</f>
        <v>0.6</v>
      </c>
      <c r="AP18" s="2344"/>
      <c r="AQ18" s="2345"/>
      <c r="AR18" s="2345"/>
    </row>
    <row r="19" spans="1:46" ht="21.75" customHeight="1">
      <c r="A19" s="5114" t="s">
        <v>1113</v>
      </c>
      <c r="B19" s="2346">
        <v>21</v>
      </c>
      <c r="C19" s="2347"/>
      <c r="D19" s="2283">
        <f>SUM(E19:G19)</f>
        <v>0</v>
      </c>
      <c r="E19" s="2320"/>
      <c r="F19" s="2347"/>
      <c r="G19" s="2348"/>
      <c r="H19" s="2321"/>
      <c r="I19" s="2287" t="s">
        <v>1114</v>
      </c>
      <c r="J19" s="2299"/>
      <c r="K19" s="2289" t="s">
        <v>391</v>
      </c>
      <c r="L19" s="2290" t="s">
        <v>1115</v>
      </c>
      <c r="M19" s="2291">
        <v>21</v>
      </c>
      <c r="N19" s="2291">
        <v>0</v>
      </c>
      <c r="O19" s="2291"/>
      <c r="P19" s="2167"/>
      <c r="Q19" s="2167"/>
      <c r="R19" s="849"/>
      <c r="S19" s="849"/>
      <c r="T19" s="849"/>
      <c r="U19" s="2167"/>
      <c r="V19" s="2167"/>
      <c r="W19" s="849"/>
      <c r="X19" s="849"/>
      <c r="Y19" s="849"/>
      <c r="Z19" s="2167"/>
      <c r="AA19" s="2167"/>
      <c r="AB19" s="851"/>
      <c r="AC19" s="851"/>
      <c r="AD19" s="849"/>
      <c r="AE19" s="2303"/>
      <c r="AF19" s="2144"/>
      <c r="AG19" s="2143"/>
      <c r="AH19" s="2293"/>
      <c r="AI19" s="2304"/>
      <c r="AJ19" s="2305" t="s">
        <v>180</v>
      </c>
      <c r="AK19" s="2306" t="s">
        <v>685</v>
      </c>
      <c r="AL19" s="2349">
        <v>0.2</v>
      </c>
      <c r="AM19" s="2305" t="s">
        <v>210</v>
      </c>
      <c r="AN19" s="2306" t="s">
        <v>685</v>
      </c>
      <c r="AO19" s="2350">
        <v>0.2</v>
      </c>
      <c r="AP19" s="2149">
        <f>(M19+R19+W19+AB19)-B19</f>
        <v>0</v>
      </c>
      <c r="AQ19" s="80">
        <f>(N19+S19+X19+AC19)-(C19+D19)</f>
        <v>0</v>
      </c>
      <c r="AR19" s="81">
        <f>(O19+T19+Y19+AD19)-H19</f>
        <v>0</v>
      </c>
    </row>
    <row r="20" spans="1:46" ht="21.75" customHeight="1">
      <c r="A20" s="5114"/>
      <c r="B20" s="2346">
        <v>12</v>
      </c>
      <c r="C20" s="2346">
        <v>12</v>
      </c>
      <c r="D20" s="2283">
        <f t="shared" ref="D20:D30" si="12">SUM(E20:G20)</f>
        <v>0</v>
      </c>
      <c r="E20" s="2320"/>
      <c r="F20" s="2347"/>
      <c r="G20" s="2348"/>
      <c r="H20" s="2321"/>
      <c r="I20" s="2287" t="s">
        <v>1116</v>
      </c>
      <c r="J20" s="2310"/>
      <c r="K20" s="2300" t="s">
        <v>391</v>
      </c>
      <c r="L20" s="2301" t="s">
        <v>1115</v>
      </c>
      <c r="M20" s="2302">
        <v>12</v>
      </c>
      <c r="N20" s="2302">
        <v>12</v>
      </c>
      <c r="O20" s="2302"/>
      <c r="P20" s="2167"/>
      <c r="Q20" s="2167"/>
      <c r="R20" s="849"/>
      <c r="S20" s="849"/>
      <c r="T20" s="849"/>
      <c r="U20" s="2167"/>
      <c r="V20" s="2167"/>
      <c r="W20" s="849"/>
      <c r="X20" s="849"/>
      <c r="Y20" s="849"/>
      <c r="Z20" s="2167"/>
      <c r="AA20" s="2167"/>
      <c r="AB20" s="851"/>
      <c r="AC20" s="849"/>
      <c r="AD20" s="2351"/>
      <c r="AE20" s="2303"/>
      <c r="AF20" s="2144"/>
      <c r="AG20" s="2143"/>
      <c r="AH20" s="2293"/>
      <c r="AI20" s="2304"/>
      <c r="AJ20" s="2305" t="s">
        <v>180</v>
      </c>
      <c r="AK20" s="2306" t="s">
        <v>685</v>
      </c>
      <c r="AL20" s="1735">
        <v>0.2</v>
      </c>
      <c r="AM20" s="2305" t="s">
        <v>210</v>
      </c>
      <c r="AN20" s="2306" t="s">
        <v>685</v>
      </c>
      <c r="AO20" s="2333">
        <v>0.2</v>
      </c>
      <c r="AP20" s="2149">
        <f t="shared" ref="AP20:AP24" si="13">(M20+R20+W20+AB20)-B20</f>
        <v>0</v>
      </c>
      <c r="AQ20" s="80">
        <f t="shared" ref="AQ20:AQ24" si="14">(N20+S20+X20+AC20)-(C20+D20)</f>
        <v>0</v>
      </c>
      <c r="AR20" s="81">
        <f t="shared" ref="AR20:AR24" si="15">(O20+T20+Y20+AD20)-H20</f>
        <v>0</v>
      </c>
    </row>
    <row r="21" spans="1:46" ht="21.75" customHeight="1">
      <c r="A21" s="5114"/>
      <c r="B21" s="2346">
        <v>12</v>
      </c>
      <c r="C21" s="2347"/>
      <c r="D21" s="2283">
        <f t="shared" si="12"/>
        <v>0</v>
      </c>
      <c r="E21" s="2320"/>
      <c r="F21" s="2347"/>
      <c r="G21" s="2317"/>
      <c r="H21" s="2321"/>
      <c r="I21" s="2287" t="s">
        <v>1117</v>
      </c>
      <c r="J21" s="2310"/>
      <c r="K21" s="2300" t="s">
        <v>542</v>
      </c>
      <c r="L21" s="2301" t="s">
        <v>543</v>
      </c>
      <c r="M21" s="2302">
        <v>12</v>
      </c>
      <c r="N21" s="2302"/>
      <c r="O21" s="2302"/>
      <c r="P21" s="2167"/>
      <c r="Q21" s="2167"/>
      <c r="R21" s="849"/>
      <c r="S21" s="849"/>
      <c r="T21" s="849"/>
      <c r="U21" s="2167"/>
      <c r="V21" s="2167"/>
      <c r="W21" s="849"/>
      <c r="X21" s="849"/>
      <c r="Y21" s="849"/>
      <c r="Z21" s="2167"/>
      <c r="AA21" s="2167"/>
      <c r="AB21" s="851"/>
      <c r="AC21" s="849"/>
      <c r="AD21" s="849"/>
      <c r="AE21" s="769" t="s">
        <v>396</v>
      </c>
      <c r="AF21" s="2144"/>
      <c r="AG21" s="2143"/>
      <c r="AH21" s="2293"/>
      <c r="AI21" s="2304"/>
      <c r="AJ21" s="2295"/>
      <c r="AK21" s="2296"/>
      <c r="AL21" s="2352"/>
      <c r="AM21" s="2295"/>
      <c r="AN21" s="2296"/>
      <c r="AO21" s="2353"/>
      <c r="AP21" s="2149">
        <f t="shared" si="13"/>
        <v>0</v>
      </c>
      <c r="AQ21" s="80">
        <f t="shared" si="14"/>
        <v>0</v>
      </c>
      <c r="AR21" s="81">
        <f t="shared" si="15"/>
        <v>0</v>
      </c>
    </row>
    <row r="22" spans="1:46" ht="21.75" customHeight="1">
      <c r="A22" s="5114"/>
      <c r="B22" s="2346">
        <v>12</v>
      </c>
      <c r="C22" s="2346">
        <v>12</v>
      </c>
      <c r="D22" s="2283">
        <f t="shared" si="12"/>
        <v>0</v>
      </c>
      <c r="E22" s="2320"/>
      <c r="F22" s="2347"/>
      <c r="G22" s="2317"/>
      <c r="H22" s="2321"/>
      <c r="I22" s="2287" t="s">
        <v>1118</v>
      </c>
      <c r="J22" s="2299"/>
      <c r="K22" s="2300" t="s">
        <v>391</v>
      </c>
      <c r="L22" s="2301" t="s">
        <v>1115</v>
      </c>
      <c r="M22" s="2302">
        <v>12</v>
      </c>
      <c r="N22" s="2302">
        <v>12</v>
      </c>
      <c r="O22" s="2302"/>
      <c r="P22" s="2167"/>
      <c r="Q22" s="2167"/>
      <c r="R22" s="849"/>
      <c r="S22" s="849"/>
      <c r="T22" s="849"/>
      <c r="U22" s="2167"/>
      <c r="V22" s="2167"/>
      <c r="W22" s="849"/>
      <c r="X22" s="849"/>
      <c r="Y22" s="849"/>
      <c r="Z22" s="2167"/>
      <c r="AA22" s="2167"/>
      <c r="AB22" s="851"/>
      <c r="AC22" s="849"/>
      <c r="AD22" s="849"/>
      <c r="AE22" s="2303"/>
      <c r="AF22" s="2144"/>
      <c r="AG22" s="2143"/>
      <c r="AH22" s="2293"/>
      <c r="AI22" s="2304"/>
      <c r="AJ22" s="2305" t="s">
        <v>180</v>
      </c>
      <c r="AK22" s="2306" t="s">
        <v>685</v>
      </c>
      <c r="AL22" s="1735">
        <v>0.2</v>
      </c>
      <c r="AM22" s="2305" t="s">
        <v>210</v>
      </c>
      <c r="AN22" s="2306" t="s">
        <v>685</v>
      </c>
      <c r="AO22" s="2333">
        <v>0.2</v>
      </c>
      <c r="AP22" s="2149">
        <f t="shared" si="13"/>
        <v>0</v>
      </c>
      <c r="AQ22" s="80">
        <f t="shared" si="14"/>
        <v>0</v>
      </c>
      <c r="AR22" s="81">
        <f t="shared" si="15"/>
        <v>0</v>
      </c>
    </row>
    <row r="23" spans="1:46" ht="21.75" customHeight="1">
      <c r="A23" s="5114"/>
      <c r="B23" s="2346">
        <v>6</v>
      </c>
      <c r="C23" s="2346">
        <v>6</v>
      </c>
      <c r="D23" s="2283">
        <f t="shared" si="12"/>
        <v>6</v>
      </c>
      <c r="E23" s="2320"/>
      <c r="F23" s="1728">
        <v>6</v>
      </c>
      <c r="G23" s="2317"/>
      <c r="H23" s="2321"/>
      <c r="I23" s="2287" t="s">
        <v>1119</v>
      </c>
      <c r="J23" s="2299"/>
      <c r="K23" s="2300" t="s">
        <v>1120</v>
      </c>
      <c r="L23" s="2301" t="s">
        <v>1121</v>
      </c>
      <c r="M23" s="2302">
        <v>6</v>
      </c>
      <c r="N23" s="2302">
        <v>6</v>
      </c>
      <c r="O23" s="2302">
        <v>6</v>
      </c>
      <c r="P23" s="2167"/>
      <c r="Q23" s="2167"/>
      <c r="R23" s="849"/>
      <c r="S23" s="849"/>
      <c r="T23" s="849"/>
      <c r="U23" s="2167"/>
      <c r="V23" s="2167"/>
      <c r="W23" s="849"/>
      <c r="X23" s="849"/>
      <c r="Y23" s="849"/>
      <c r="Z23" s="2167"/>
      <c r="AA23" s="2167"/>
      <c r="AB23" s="851"/>
      <c r="AC23" s="849"/>
      <c r="AD23" s="849"/>
      <c r="AE23" s="769" t="s">
        <v>228</v>
      </c>
      <c r="AF23" s="1710">
        <v>0.1</v>
      </c>
      <c r="AG23" s="2143"/>
      <c r="AH23" s="2293"/>
      <c r="AI23" s="2294">
        <f>SUM(AF23:AH23)</f>
        <v>0.1</v>
      </c>
      <c r="AJ23" s="2295"/>
      <c r="AK23" s="2296"/>
      <c r="AL23" s="2352"/>
      <c r="AM23" s="2295"/>
      <c r="AN23" s="2296"/>
      <c r="AO23" s="2353"/>
      <c r="AP23" s="2149">
        <f t="shared" si="13"/>
        <v>0</v>
      </c>
      <c r="AQ23" s="80">
        <f t="shared" si="14"/>
        <v>-6</v>
      </c>
      <c r="AR23" s="81">
        <f t="shared" si="15"/>
        <v>6</v>
      </c>
    </row>
    <row r="24" spans="1:46" ht="21.75" customHeight="1">
      <c r="A24" s="5114"/>
      <c r="B24" s="731">
        <v>12</v>
      </c>
      <c r="C24" s="713"/>
      <c r="D24" s="2283">
        <f t="shared" si="12"/>
        <v>0</v>
      </c>
      <c r="E24" s="712"/>
      <c r="F24" s="713"/>
      <c r="G24" s="2317"/>
      <c r="H24" s="732"/>
      <c r="I24" s="2287" t="s">
        <v>1122</v>
      </c>
      <c r="J24" s="2310"/>
      <c r="K24" s="2300" t="s">
        <v>1123</v>
      </c>
      <c r="L24" s="2301" t="s">
        <v>1124</v>
      </c>
      <c r="M24" s="2302">
        <v>12</v>
      </c>
      <c r="N24" s="2302"/>
      <c r="O24" s="2302"/>
      <c r="P24" s="2167"/>
      <c r="Q24" s="2167"/>
      <c r="R24" s="849"/>
      <c r="S24" s="849"/>
      <c r="T24" s="849"/>
      <c r="U24" s="2167"/>
      <c r="V24" s="2167"/>
      <c r="W24" s="849"/>
      <c r="X24" s="849"/>
      <c r="Y24" s="849"/>
      <c r="Z24" s="2167"/>
      <c r="AA24" s="2167"/>
      <c r="AB24" s="851"/>
      <c r="AC24" s="849"/>
      <c r="AD24" s="849"/>
      <c r="AE24" s="769" t="s">
        <v>228</v>
      </c>
      <c r="AF24" s="1710">
        <v>0.1</v>
      </c>
      <c r="AG24" s="2143"/>
      <c r="AH24" s="2293"/>
      <c r="AI24" s="2294">
        <f t="shared" ref="AI24:AI26" si="16">SUM(AF24:AH24)</f>
        <v>0.1</v>
      </c>
      <c r="AJ24" s="2295"/>
      <c r="AK24" s="2296"/>
      <c r="AL24" s="2352"/>
      <c r="AM24" s="2295"/>
      <c r="AN24" s="2296"/>
      <c r="AO24" s="2353"/>
      <c r="AP24" s="2149">
        <f t="shared" si="13"/>
        <v>0</v>
      </c>
      <c r="AQ24" s="80">
        <f t="shared" si="14"/>
        <v>0</v>
      </c>
      <c r="AR24" s="81">
        <f t="shared" si="15"/>
        <v>0</v>
      </c>
    </row>
    <row r="25" spans="1:46" ht="21.75" customHeight="1">
      <c r="A25" s="5114"/>
      <c r="B25" s="2346">
        <v>21</v>
      </c>
      <c r="C25" s="2347"/>
      <c r="D25" s="2283">
        <f t="shared" si="12"/>
        <v>0</v>
      </c>
      <c r="E25" s="2320"/>
      <c r="F25" s="2347"/>
      <c r="G25" s="2317"/>
      <c r="H25" s="2321"/>
      <c r="I25" s="2287" t="s">
        <v>1125</v>
      </c>
      <c r="J25" s="2354"/>
      <c r="K25" s="2300" t="s">
        <v>1126</v>
      </c>
      <c r="L25" s="2301" t="s">
        <v>1127</v>
      </c>
      <c r="M25" s="2302">
        <v>21</v>
      </c>
      <c r="N25" s="2302"/>
      <c r="O25" s="2302"/>
      <c r="P25" s="2167"/>
      <c r="Q25" s="2167"/>
      <c r="R25" s="849"/>
      <c r="S25" s="849"/>
      <c r="T25" s="849"/>
      <c r="U25" s="2167"/>
      <c r="V25" s="2167"/>
      <c r="W25" s="849"/>
      <c r="X25" s="849"/>
      <c r="Y25" s="849"/>
      <c r="Z25" s="2167"/>
      <c r="AA25" s="2167"/>
      <c r="AB25" s="851"/>
      <c r="AC25" s="849"/>
      <c r="AD25" s="849"/>
      <c r="AE25" s="769" t="s">
        <v>228</v>
      </c>
      <c r="AF25" s="1710">
        <v>0.1</v>
      </c>
      <c r="AG25" s="2143"/>
      <c r="AH25" s="2293"/>
      <c r="AI25" s="2294">
        <f t="shared" si="16"/>
        <v>0.1</v>
      </c>
      <c r="AJ25" s="2295"/>
      <c r="AK25" s="2296"/>
      <c r="AL25" s="2352"/>
      <c r="AM25" s="2295"/>
      <c r="AN25" s="2296"/>
      <c r="AO25" s="2353"/>
      <c r="AP25" s="2149">
        <f t="shared" ref="AP25:AP26" si="17">(M25+R25+W25+AB25)-B25</f>
        <v>0</v>
      </c>
      <c r="AQ25" s="80">
        <f t="shared" ref="AQ25:AQ26" si="18">(N25+S25+X25+AC25)-(C25+D25)</f>
        <v>0</v>
      </c>
      <c r="AR25" s="81">
        <f t="shared" ref="AR25:AR26" si="19">(O25+T25+Y25+AD25)-H25</f>
        <v>0</v>
      </c>
      <c r="AS25" s="3"/>
      <c r="AT25" s="3"/>
    </row>
    <row r="26" spans="1:46" ht="21.75" customHeight="1">
      <c r="A26" s="5114"/>
      <c r="B26" s="731">
        <v>6</v>
      </c>
      <c r="C26" s="731">
        <v>6</v>
      </c>
      <c r="D26" s="2283">
        <f t="shared" si="12"/>
        <v>6</v>
      </c>
      <c r="E26" s="2320"/>
      <c r="F26" s="1728">
        <v>6</v>
      </c>
      <c r="G26" s="2317"/>
      <c r="H26" s="2321"/>
      <c r="I26" s="2287" t="s">
        <v>1128</v>
      </c>
      <c r="J26" s="2310"/>
      <c r="K26" s="2300" t="s">
        <v>391</v>
      </c>
      <c r="L26" s="2301" t="s">
        <v>1115</v>
      </c>
      <c r="M26" s="2302">
        <v>6</v>
      </c>
      <c r="N26" s="2302">
        <v>6</v>
      </c>
      <c r="O26" s="2302">
        <v>6</v>
      </c>
      <c r="P26" s="2167"/>
      <c r="Q26" s="2167"/>
      <c r="R26" s="849"/>
      <c r="S26" s="849"/>
      <c r="T26" s="849"/>
      <c r="U26" s="2167"/>
      <c r="V26" s="2167"/>
      <c r="W26" s="849"/>
      <c r="X26" s="849"/>
      <c r="Y26" s="849"/>
      <c r="Z26" s="2167"/>
      <c r="AA26" s="2167"/>
      <c r="AB26" s="851"/>
      <c r="AC26" s="849"/>
      <c r="AD26" s="849"/>
      <c r="AE26" s="769" t="s">
        <v>228</v>
      </c>
      <c r="AF26" s="1710">
        <v>0.1</v>
      </c>
      <c r="AG26" s="2143"/>
      <c r="AH26" s="2293"/>
      <c r="AI26" s="2294">
        <f t="shared" si="16"/>
        <v>0.1</v>
      </c>
      <c r="AJ26" s="2295"/>
      <c r="AK26" s="2296"/>
      <c r="AL26" s="2352"/>
      <c r="AM26" s="2295"/>
      <c r="AN26" s="2296"/>
      <c r="AO26" s="2353"/>
      <c r="AP26" s="2149">
        <f t="shared" si="17"/>
        <v>0</v>
      </c>
      <c r="AQ26" s="80">
        <f t="shared" si="18"/>
        <v>-6</v>
      </c>
      <c r="AR26" s="81">
        <f t="shared" si="19"/>
        <v>6</v>
      </c>
    </row>
    <row r="27" spans="1:46">
      <c r="A27" s="2336" t="s">
        <v>1102</v>
      </c>
      <c r="B27" s="820">
        <f>B19+B20+B21+B22+B23+B24+B25+B26</f>
        <v>102</v>
      </c>
      <c r="C27" s="820">
        <f>SUM(C19:C26)</f>
        <v>36</v>
      </c>
      <c r="D27" s="821">
        <f>SUM(D19:D26)</f>
        <v>12</v>
      </c>
      <c r="E27" s="822">
        <f t="shared" ref="E27:H27" si="20">SUM(E19:E26)</f>
        <v>0</v>
      </c>
      <c r="F27" s="820">
        <f t="shared" ref="F27:G27" si="21">SUM(F19:F26)</f>
        <v>12</v>
      </c>
      <c r="G27" s="823">
        <f t="shared" si="21"/>
        <v>0</v>
      </c>
      <c r="H27" s="1713">
        <f t="shared" si="20"/>
        <v>0</v>
      </c>
      <c r="I27" s="94"/>
      <c r="J27" s="95"/>
      <c r="K27" s="298"/>
      <c r="L27" s="98"/>
      <c r="M27" s="493"/>
      <c r="N27" s="493"/>
      <c r="O27" s="493"/>
      <c r="P27" s="1038"/>
      <c r="Q27" s="1038"/>
      <c r="R27" s="494"/>
      <c r="S27" s="494"/>
      <c r="T27" s="494"/>
      <c r="U27" s="1037"/>
      <c r="V27" s="1037"/>
      <c r="W27" s="493"/>
      <c r="X27" s="493"/>
      <c r="Y27" s="493"/>
      <c r="Z27" s="1038"/>
      <c r="AA27" s="1038"/>
      <c r="AB27" s="493"/>
      <c r="AC27" s="792"/>
      <c r="AD27" s="792"/>
      <c r="AE27" s="1039"/>
      <c r="AF27" s="1031"/>
      <c r="AG27" s="1213"/>
      <c r="AH27" s="1041"/>
      <c r="AI27" s="2326">
        <f>SUM(AI19:AI26)</f>
        <v>0.4</v>
      </c>
      <c r="AJ27" s="2341"/>
      <c r="AK27" s="2342"/>
      <c r="AL27" s="2329">
        <f>SUM(AL19:AL26)</f>
        <v>0.60000000000000009</v>
      </c>
      <c r="AM27" s="2341"/>
      <c r="AN27" s="2342"/>
      <c r="AO27" s="2329">
        <f>SUM(AO19:AO26)</f>
        <v>0.60000000000000009</v>
      </c>
      <c r="AP27" s="2345"/>
      <c r="AQ27" s="2345"/>
      <c r="AR27" s="2345"/>
    </row>
    <row r="28" spans="1:46" ht="27.75" customHeight="1">
      <c r="A28" s="5114" t="s">
        <v>1129</v>
      </c>
      <c r="B28" s="2355">
        <v>26</v>
      </c>
      <c r="C28" s="2282"/>
      <c r="D28" s="2283">
        <f t="shared" si="12"/>
        <v>18</v>
      </c>
      <c r="E28" s="2320"/>
      <c r="F28" s="1728">
        <v>18</v>
      </c>
      <c r="G28" s="2348"/>
      <c r="H28" s="2321"/>
      <c r="I28" s="2287" t="s">
        <v>1130</v>
      </c>
      <c r="J28" s="2310"/>
      <c r="K28" s="2289" t="s">
        <v>1094</v>
      </c>
      <c r="L28" s="2290" t="s">
        <v>1095</v>
      </c>
      <c r="M28" s="2356">
        <v>22</v>
      </c>
      <c r="N28" s="2356"/>
      <c r="O28" s="2332">
        <v>18</v>
      </c>
      <c r="P28" s="2357" t="s">
        <v>1131</v>
      </c>
      <c r="Q28" s="2301" t="s">
        <v>220</v>
      </c>
      <c r="R28" s="2356">
        <v>4</v>
      </c>
      <c r="S28" s="2356"/>
      <c r="T28" s="2356"/>
      <c r="U28" s="2167"/>
      <c r="V28" s="2167"/>
      <c r="W28" s="849"/>
      <c r="X28" s="849"/>
      <c r="Y28" s="849"/>
      <c r="Z28" s="2167"/>
      <c r="AA28" s="2167"/>
      <c r="AB28" s="851"/>
      <c r="AC28" s="849"/>
      <c r="AD28" s="849"/>
      <c r="AE28" s="2303"/>
      <c r="AF28" s="2144"/>
      <c r="AG28" s="2315" t="s">
        <v>180</v>
      </c>
      <c r="AH28" s="1844">
        <v>0.5</v>
      </c>
      <c r="AI28" s="2294">
        <f>SUM(AF28:AH28)</f>
        <v>0.5</v>
      </c>
      <c r="AJ28" s="2358"/>
      <c r="AK28" s="2312"/>
      <c r="AL28" s="2313"/>
      <c r="AM28" s="2359"/>
      <c r="AN28" s="2314"/>
      <c r="AO28" s="2314"/>
      <c r="AP28" s="2149">
        <f t="shared" ref="AP28:AP29" si="22">(M28+R28+W28+AB28)-B28</f>
        <v>0</v>
      </c>
      <c r="AQ28" s="80">
        <f t="shared" ref="AQ28:AQ29" si="23">(N28+S28+X28+AC28)-(C28+D28)</f>
        <v>-18</v>
      </c>
      <c r="AR28" s="81">
        <f t="shared" ref="AR28:AR29" si="24">(O28+T28+Y28+AD28)-H28</f>
        <v>18</v>
      </c>
    </row>
    <row r="29" spans="1:46" ht="27.75" customHeight="1">
      <c r="A29" s="5114"/>
      <c r="B29" s="731">
        <v>12</v>
      </c>
      <c r="C29" s="713"/>
      <c r="D29" s="2283">
        <f t="shared" si="12"/>
        <v>8</v>
      </c>
      <c r="E29" s="2360">
        <v>8</v>
      </c>
      <c r="F29" s="2347"/>
      <c r="G29" s="2348"/>
      <c r="H29" s="2321"/>
      <c r="I29" s="2287" t="s">
        <v>1132</v>
      </c>
      <c r="J29" s="2310"/>
      <c r="K29" s="2357" t="s">
        <v>1131</v>
      </c>
      <c r="L29" s="2301" t="s">
        <v>220</v>
      </c>
      <c r="M29" s="2332">
        <v>12</v>
      </c>
      <c r="N29" s="2332"/>
      <c r="O29" s="2332">
        <v>8</v>
      </c>
      <c r="P29" s="2361"/>
      <c r="Q29" s="2361"/>
      <c r="R29" s="2332"/>
      <c r="S29" s="2332"/>
      <c r="T29" s="2332"/>
      <c r="U29" s="2167"/>
      <c r="V29" s="2167"/>
      <c r="W29" s="849"/>
      <c r="X29" s="849"/>
      <c r="Y29" s="849"/>
      <c r="Z29" s="2167"/>
      <c r="AA29" s="2167"/>
      <c r="AB29" s="851"/>
      <c r="AC29" s="849"/>
      <c r="AD29" s="849"/>
      <c r="AE29" s="2303"/>
      <c r="AF29" s="2144"/>
      <c r="AG29" s="2315" t="s">
        <v>229</v>
      </c>
      <c r="AH29" s="1844">
        <v>0.3</v>
      </c>
      <c r="AI29" s="2294">
        <f t="shared" ref="AI29:AI30" si="25">SUM(AF29:AH29)</f>
        <v>0.3</v>
      </c>
      <c r="AJ29" s="2358"/>
      <c r="AK29" s="2312"/>
      <c r="AL29" s="2313"/>
      <c r="AM29" s="2359"/>
      <c r="AN29" s="2314"/>
      <c r="AO29" s="2314"/>
      <c r="AP29" s="2149">
        <f t="shared" si="22"/>
        <v>0</v>
      </c>
      <c r="AQ29" s="80">
        <f t="shared" si="23"/>
        <v>-8</v>
      </c>
      <c r="AR29" s="81">
        <f t="shared" si="24"/>
        <v>8</v>
      </c>
    </row>
    <row r="30" spans="1:46" ht="24.6" customHeight="1">
      <c r="A30" s="5114"/>
      <c r="B30" s="713"/>
      <c r="C30" s="731">
        <v>20</v>
      </c>
      <c r="D30" s="2283">
        <f t="shared" si="12"/>
        <v>0</v>
      </c>
      <c r="E30" s="712"/>
      <c r="F30" s="713"/>
      <c r="G30" s="2362"/>
      <c r="H30" s="732"/>
      <c r="I30" s="2287" t="s">
        <v>416</v>
      </c>
      <c r="J30" s="1722"/>
      <c r="K30" s="2300" t="s">
        <v>417</v>
      </c>
      <c r="L30" s="2301" t="s">
        <v>315</v>
      </c>
      <c r="M30" s="2332"/>
      <c r="N30" s="2302">
        <v>20</v>
      </c>
      <c r="O30" s="2302"/>
      <c r="P30" s="2361"/>
      <c r="Q30" s="2361"/>
      <c r="R30" s="2332"/>
      <c r="S30" s="2332"/>
      <c r="T30" s="2332"/>
      <c r="U30" s="2167"/>
      <c r="V30" s="2167"/>
      <c r="W30" s="849"/>
      <c r="X30" s="849"/>
      <c r="Y30" s="849"/>
      <c r="Z30" s="2167"/>
      <c r="AA30" s="2167"/>
      <c r="AB30" s="851"/>
      <c r="AC30" s="849"/>
      <c r="AD30" s="849"/>
      <c r="AE30" s="738" t="s">
        <v>228</v>
      </c>
      <c r="AF30" s="1710">
        <v>0.1</v>
      </c>
      <c r="AG30" s="2315" t="s">
        <v>229</v>
      </c>
      <c r="AH30" s="1844">
        <v>0.1</v>
      </c>
      <c r="AI30" s="2294">
        <f t="shared" si="25"/>
        <v>0.2</v>
      </c>
      <c r="AJ30" s="2358"/>
      <c r="AK30" s="2312"/>
      <c r="AL30" s="2313"/>
      <c r="AM30" s="2359"/>
      <c r="AN30" s="2314"/>
      <c r="AO30" s="2314"/>
      <c r="AP30" s="2149">
        <f t="shared" ref="AP30" si="26">(M30+R30+W30+AB30)-B30</f>
        <v>0</v>
      </c>
      <c r="AQ30" s="80">
        <f t="shared" ref="AQ30" si="27">(N30+S30+X30+AC30)-(C30+D30)</f>
        <v>0</v>
      </c>
      <c r="AR30" s="81">
        <f t="shared" ref="AR30" si="28">(O30+T30+Y30+AD30)-H30</f>
        <v>0</v>
      </c>
    </row>
    <row r="31" spans="1:46" ht="15.75" thickBot="1">
      <c r="A31" s="2336" t="s">
        <v>1112</v>
      </c>
      <c r="B31" s="2363">
        <f>B28+B29+B30</f>
        <v>38</v>
      </c>
      <c r="C31" s="2364">
        <f>SUM(C28:C30)</f>
        <v>20</v>
      </c>
      <c r="D31" s="2365">
        <f>+D29+D30+D28</f>
        <v>26</v>
      </c>
      <c r="E31" s="2366">
        <f t="shared" ref="E31:H31" si="29">+E29+E30+E28</f>
        <v>8</v>
      </c>
      <c r="F31" s="2367">
        <f t="shared" ref="F31:G31" si="30">+F29+F30+F28</f>
        <v>18</v>
      </c>
      <c r="G31" s="2368">
        <f t="shared" si="30"/>
        <v>0</v>
      </c>
      <c r="H31" s="2369">
        <f t="shared" si="29"/>
        <v>0</v>
      </c>
      <c r="I31" s="2370"/>
      <c r="J31" s="2371"/>
      <c r="K31" s="2372"/>
      <c r="L31" s="2373"/>
      <c r="M31" s="2374"/>
      <c r="N31" s="2374"/>
      <c r="O31" s="2374"/>
      <c r="P31" s="2375"/>
      <c r="Q31" s="2375"/>
      <c r="R31" s="2376"/>
      <c r="S31" s="2376"/>
      <c r="T31" s="2376"/>
      <c r="U31" s="2377"/>
      <c r="V31" s="2377"/>
      <c r="W31" s="2374"/>
      <c r="X31" s="2374"/>
      <c r="Y31" s="2374"/>
      <c r="Z31" s="2375"/>
      <c r="AA31" s="2375"/>
      <c r="AB31" s="2374"/>
      <c r="AC31" s="792"/>
      <c r="AD31" s="792"/>
      <c r="AE31" s="1064"/>
      <c r="AF31" s="1280"/>
      <c r="AG31" s="1281"/>
      <c r="AH31" s="1067"/>
      <c r="AI31" s="2326">
        <f>SUM(AI28:AI30)</f>
        <v>1</v>
      </c>
      <c r="AJ31" s="2378"/>
      <c r="AK31" s="2379"/>
      <c r="AL31" s="2380"/>
      <c r="AM31" s="2378"/>
      <c r="AN31" s="2379"/>
      <c r="AO31" s="2379"/>
      <c r="AP31" s="2381"/>
      <c r="AQ31" s="2381"/>
      <c r="AR31" s="2381"/>
    </row>
    <row r="32" spans="1:46">
      <c r="A32" s="2382" t="s">
        <v>1054</v>
      </c>
      <c r="B32" s="2266"/>
      <c r="C32" s="2266"/>
      <c r="D32" s="2266"/>
      <c r="E32" s="2267"/>
      <c r="F32" s="2268"/>
      <c r="G32" s="2383"/>
      <c r="H32" s="2266"/>
      <c r="I32" s="2384"/>
      <c r="J32" s="2270"/>
      <c r="K32" s="2385"/>
      <c r="L32" s="2386"/>
      <c r="M32" s="2387"/>
      <c r="N32" s="2387"/>
      <c r="O32" s="2387"/>
      <c r="P32" s="2388"/>
      <c r="Q32" s="2388"/>
      <c r="R32" s="2387"/>
      <c r="S32" s="2387"/>
      <c r="T32" s="2273"/>
      <c r="U32" s="2274"/>
      <c r="V32" s="2274"/>
      <c r="W32" s="2387"/>
      <c r="X32" s="2387"/>
      <c r="Y32" s="2387"/>
      <c r="Z32" s="2389"/>
      <c r="AA32" s="2389"/>
      <c r="AB32" s="2387"/>
      <c r="AC32" s="2390"/>
      <c r="AD32" s="2390"/>
      <c r="AE32" s="2391"/>
      <c r="AF32" s="2274"/>
      <c r="AG32" s="2391"/>
      <c r="AH32" s="2274"/>
      <c r="AI32" s="2274"/>
      <c r="AJ32" s="2274"/>
      <c r="AK32" s="2274"/>
      <c r="AL32" s="2274"/>
      <c r="AM32" s="2274"/>
      <c r="AN32" s="2274"/>
      <c r="AO32" s="2274"/>
      <c r="AP32" s="2274"/>
      <c r="AQ32" s="2274"/>
      <c r="AR32" s="2274"/>
    </row>
    <row r="33" spans="1:44" ht="22.5" customHeight="1">
      <c r="A33" s="5114" t="s">
        <v>1133</v>
      </c>
      <c r="B33" s="713"/>
      <c r="C33" s="731">
        <v>8</v>
      </c>
      <c r="D33" s="2283">
        <f>SUM(E33:G33)</f>
        <v>0</v>
      </c>
      <c r="E33" s="712"/>
      <c r="F33" s="713"/>
      <c r="G33" s="2285"/>
      <c r="H33" s="732"/>
      <c r="I33" s="2287" t="s">
        <v>1048</v>
      </c>
      <c r="J33" s="2287"/>
      <c r="K33" s="2289" t="s">
        <v>443</v>
      </c>
      <c r="L33" s="2290" t="s">
        <v>1097</v>
      </c>
      <c r="M33" s="2356"/>
      <c r="N33" s="2291">
        <v>8</v>
      </c>
      <c r="O33" s="2291"/>
      <c r="P33" s="2167"/>
      <c r="Q33" s="2167"/>
      <c r="R33" s="849"/>
      <c r="S33" s="849"/>
      <c r="T33" s="849"/>
      <c r="U33" s="2167"/>
      <c r="V33" s="2167"/>
      <c r="W33" s="849"/>
      <c r="X33" s="849"/>
      <c r="Y33" s="849"/>
      <c r="Z33" s="2167"/>
      <c r="AA33" s="2167"/>
      <c r="AB33" s="851"/>
      <c r="AC33" s="849"/>
      <c r="AD33" s="849"/>
      <c r="AE33" s="2303"/>
      <c r="AF33" s="2144"/>
      <c r="AG33" s="2143"/>
      <c r="AH33" s="2293"/>
      <c r="AI33" s="2304"/>
      <c r="AJ33" s="2392"/>
      <c r="AK33" s="2296"/>
      <c r="AL33" s="2297"/>
      <c r="AM33" s="2392"/>
      <c r="AN33" s="2296"/>
      <c r="AO33" s="2298"/>
      <c r="AP33" s="2149">
        <f t="shared" ref="AP33:AP34" si="31">(M33+R33+W33+AB33)-B33</f>
        <v>0</v>
      </c>
      <c r="AQ33" s="80">
        <f t="shared" ref="AQ33:AQ34" si="32">(N33+S33+X33+AC33)-(C33+D33)</f>
        <v>0</v>
      </c>
      <c r="AR33" s="81">
        <f t="shared" ref="AR33:AR34" si="33">(O33+T33+Y33+AD33)-H33</f>
        <v>0</v>
      </c>
    </row>
    <row r="34" spans="1:44" ht="22.5" customHeight="1">
      <c r="A34" s="5114"/>
      <c r="B34" s="713"/>
      <c r="C34" s="713"/>
      <c r="D34" s="2283">
        <f>SUM(E34:G34)</f>
        <v>0</v>
      </c>
      <c r="E34" s="712"/>
      <c r="F34" s="713"/>
      <c r="G34" s="2285"/>
      <c r="H34" s="732"/>
      <c r="I34" s="2287" t="s">
        <v>717</v>
      </c>
      <c r="J34" s="2287"/>
      <c r="K34" s="2300"/>
      <c r="L34" s="2301"/>
      <c r="M34" s="2332"/>
      <c r="N34" s="2332"/>
      <c r="O34" s="2332"/>
      <c r="P34" s="2167"/>
      <c r="Q34" s="2167"/>
      <c r="R34" s="849"/>
      <c r="S34" s="849"/>
      <c r="T34" s="849"/>
      <c r="U34" s="2167"/>
      <c r="V34" s="2167"/>
      <c r="W34" s="849"/>
      <c r="X34" s="849"/>
      <c r="Y34" s="849"/>
      <c r="Z34" s="2167"/>
      <c r="AA34" s="2167"/>
      <c r="AB34" s="851"/>
      <c r="AC34" s="849"/>
      <c r="AD34" s="849"/>
      <c r="AE34" s="2303"/>
      <c r="AF34" s="2144"/>
      <c r="AG34" s="2143"/>
      <c r="AH34" s="2293"/>
      <c r="AI34" s="2304"/>
      <c r="AJ34" s="2305" t="s">
        <v>253</v>
      </c>
      <c r="AK34" s="2306" t="s">
        <v>1134</v>
      </c>
      <c r="AL34" s="1735">
        <v>1</v>
      </c>
      <c r="AM34" s="2305" t="s">
        <v>1055</v>
      </c>
      <c r="AN34" s="2306"/>
      <c r="AO34" s="2333">
        <v>1</v>
      </c>
      <c r="AP34" s="2149">
        <f t="shared" si="31"/>
        <v>0</v>
      </c>
      <c r="AQ34" s="80">
        <f t="shared" si="32"/>
        <v>0</v>
      </c>
      <c r="AR34" s="81">
        <f t="shared" si="33"/>
        <v>0</v>
      </c>
    </row>
    <row r="35" spans="1:44" ht="15.75" thickBot="1">
      <c r="A35" s="2336" t="s">
        <v>1056</v>
      </c>
      <c r="B35" s="89">
        <f>SUM(B33:B34)</f>
        <v>0</v>
      </c>
      <c r="C35" s="89">
        <f>SUM(C33:C34)</f>
        <v>8</v>
      </c>
      <c r="D35" s="90">
        <f t="shared" ref="D35:H35" si="34">SUM(D33:D34)</f>
        <v>0</v>
      </c>
      <c r="E35" s="91">
        <f t="shared" si="34"/>
        <v>0</v>
      </c>
      <c r="F35" s="89">
        <f t="shared" ref="F35:G35" si="35">SUM(F33:F34)</f>
        <v>0</v>
      </c>
      <c r="G35" s="92">
        <f t="shared" si="35"/>
        <v>0</v>
      </c>
      <c r="H35" s="93">
        <f t="shared" si="34"/>
        <v>0</v>
      </c>
      <c r="I35" s="94"/>
      <c r="J35" s="95"/>
      <c r="K35" s="298"/>
      <c r="L35" s="98"/>
      <c r="M35" s="493"/>
      <c r="N35" s="493"/>
      <c r="O35" s="493"/>
      <c r="P35" s="1038"/>
      <c r="Q35" s="1038"/>
      <c r="R35" s="494"/>
      <c r="S35" s="494"/>
      <c r="T35" s="494"/>
      <c r="U35" s="1037"/>
      <c r="V35" s="1037"/>
      <c r="W35" s="493"/>
      <c r="X35" s="493"/>
      <c r="Y35" s="493"/>
      <c r="Z35" s="1038"/>
      <c r="AA35" s="1038"/>
      <c r="AB35" s="493"/>
      <c r="AC35" s="493"/>
      <c r="AD35" s="1757"/>
      <c r="AE35" s="2393"/>
      <c r="AF35" s="2394"/>
      <c r="AG35" s="2395"/>
      <c r="AH35" s="1106"/>
      <c r="AI35" s="2396"/>
      <c r="AJ35" s="2397"/>
      <c r="AK35" s="2342"/>
      <c r="AL35" s="2398">
        <f>SUM(AL32:AL34)</f>
        <v>1</v>
      </c>
      <c r="AM35" s="2397"/>
      <c r="AN35" s="2342"/>
      <c r="AO35" s="2398">
        <f>SUM(AO32:AO34)</f>
        <v>1</v>
      </c>
      <c r="AP35" s="2381"/>
      <c r="AQ35" s="2381"/>
      <c r="AR35" s="2381"/>
    </row>
    <row r="36" spans="1:44" ht="15.75" thickBot="1">
      <c r="A36" s="2399" t="s">
        <v>255</v>
      </c>
      <c r="B36" s="2400">
        <f>B13+B18+B27+B31+B35</f>
        <v>263</v>
      </c>
      <c r="C36" s="2400">
        <f>C13+C18+C27+C31+C35</f>
        <v>76</v>
      </c>
      <c r="D36" s="944">
        <f>D13+D18+D27+D31+D35</f>
        <v>44</v>
      </c>
      <c r="E36" s="176">
        <f t="shared" ref="E36:H36" si="36">E13+E18+E27+E31+E35</f>
        <v>8</v>
      </c>
      <c r="F36" s="177">
        <f t="shared" ref="F36:G36" si="37">F13+F18+F27+F31+F35</f>
        <v>36</v>
      </c>
      <c r="G36" s="178">
        <f t="shared" si="37"/>
        <v>0</v>
      </c>
      <c r="H36" s="944">
        <f t="shared" si="36"/>
        <v>0</v>
      </c>
      <c r="I36" s="2401"/>
      <c r="J36" s="2401"/>
      <c r="K36" s="2402"/>
      <c r="L36" s="2403"/>
      <c r="M36" s="2404"/>
      <c r="N36" s="2404"/>
      <c r="O36" s="2404"/>
      <c r="P36" s="2403"/>
      <c r="Q36" s="2403"/>
      <c r="R36" s="2404"/>
      <c r="S36" s="2404"/>
      <c r="T36" s="2404"/>
      <c r="U36" s="2401"/>
      <c r="V36" s="2401"/>
      <c r="W36" s="2404"/>
      <c r="X36" s="2404"/>
      <c r="Y36" s="2404"/>
      <c r="Z36" s="2401"/>
      <c r="AA36" s="2401"/>
      <c r="AB36" s="2404"/>
      <c r="AC36" s="2404"/>
      <c r="AD36" s="2404"/>
      <c r="AE36" s="2401"/>
      <c r="AF36" s="2401"/>
      <c r="AG36" s="2401"/>
      <c r="AH36" s="2401"/>
      <c r="AI36" s="2405"/>
      <c r="AJ36" s="2401"/>
      <c r="AK36" s="2401"/>
      <c r="AL36" s="2401"/>
      <c r="AM36" s="2401"/>
      <c r="AN36" s="2401"/>
      <c r="AO36" s="2401"/>
      <c r="AP36" s="2401"/>
      <c r="AQ36" s="2406"/>
      <c r="AR36" s="2406"/>
    </row>
    <row r="37" spans="1:44" ht="15.75" thickBot="1">
      <c r="AI37" s="2407"/>
      <c r="AP37"/>
      <c r="AQ37"/>
    </row>
    <row r="38" spans="1:44" ht="16.5" thickBot="1">
      <c r="A38" s="206" t="s">
        <v>124</v>
      </c>
      <c r="D38" s="207"/>
      <c r="E38" s="207"/>
      <c r="F38" s="207"/>
      <c r="G38" s="207"/>
      <c r="H38" s="207"/>
      <c r="I38" s="206" t="s">
        <v>124</v>
      </c>
      <c r="M38" s="961"/>
      <c r="N38" s="961"/>
      <c r="O38" s="961"/>
      <c r="P38" s="2408"/>
      <c r="Q38" s="2408"/>
      <c r="R38" s="961"/>
      <c r="S38" s="961"/>
      <c r="T38" s="961"/>
      <c r="U38" s="2409"/>
      <c r="V38" s="2409"/>
      <c r="W38" s="961"/>
      <c r="X38" s="961"/>
      <c r="Y38" s="961"/>
      <c r="Z38" s="2409"/>
      <c r="AA38" s="2409"/>
      <c r="AB38" s="961"/>
      <c r="AC38" s="961"/>
      <c r="AD38" s="961"/>
      <c r="AE38" s="2409"/>
      <c r="AF38" s="2409"/>
      <c r="AG38" s="2409"/>
      <c r="AH38" s="2409"/>
      <c r="AI38" s="405" t="s">
        <v>256</v>
      </c>
      <c r="AJ38" s="406"/>
      <c r="AK38" s="406"/>
      <c r="AL38" s="407"/>
      <c r="AM38" s="5241" t="s">
        <v>257</v>
      </c>
      <c r="AN38" s="5242"/>
      <c r="AO38" s="5242"/>
      <c r="AP38" s="5243"/>
      <c r="AQ38"/>
    </row>
    <row r="39" spans="1:44" ht="16.5" thickBot="1">
      <c r="A39" s="211" t="s">
        <v>258</v>
      </c>
      <c r="D39" s="207"/>
      <c r="E39" s="207"/>
      <c r="F39" s="207"/>
      <c r="G39" s="207"/>
      <c r="H39" s="207"/>
      <c r="I39" s="212" t="s">
        <v>259</v>
      </c>
      <c r="M39" s="2410"/>
      <c r="N39" s="2410"/>
      <c r="O39" s="2410"/>
      <c r="P39" s="2408"/>
      <c r="Q39" s="2408"/>
      <c r="R39" s="2410"/>
      <c r="S39" s="2410"/>
      <c r="T39" s="2410"/>
      <c r="U39" s="2411"/>
      <c r="V39" s="2411"/>
      <c r="W39" s="2410"/>
      <c r="X39" s="2410"/>
      <c r="Y39" s="2410"/>
      <c r="Z39" s="2411"/>
      <c r="AA39" s="2411"/>
      <c r="AB39" s="2410"/>
      <c r="AC39" s="2410"/>
      <c r="AD39" s="2410"/>
      <c r="AE39" s="2411"/>
      <c r="AF39" s="2411"/>
      <c r="AG39" s="2411"/>
      <c r="AH39" s="2411"/>
      <c r="AI39" s="5232" t="s">
        <v>1135</v>
      </c>
      <c r="AJ39" s="5233"/>
      <c r="AK39" s="5233"/>
      <c r="AL39" s="5234"/>
      <c r="AM39" s="2412" t="s">
        <v>261</v>
      </c>
      <c r="AN39" s="2413" t="s">
        <v>262</v>
      </c>
      <c r="AO39" s="2413" t="s">
        <v>263</v>
      </c>
      <c r="AP39" s="672" t="s">
        <v>454</v>
      </c>
      <c r="AQ39"/>
    </row>
    <row r="40" spans="1:44" ht="16.5" thickBot="1">
      <c r="A40" s="216" t="s">
        <v>265</v>
      </c>
      <c r="D40" s="207"/>
      <c r="E40" s="207"/>
      <c r="F40" s="207"/>
      <c r="G40" s="207"/>
      <c r="H40" s="207"/>
      <c r="I40" s="212" t="s">
        <v>266</v>
      </c>
      <c r="AI40" s="5229" t="s">
        <v>267</v>
      </c>
      <c r="AJ40" s="5230"/>
      <c r="AK40" s="5230"/>
      <c r="AL40" s="5231"/>
      <c r="AM40" s="2414">
        <f>B36</f>
        <v>263</v>
      </c>
      <c r="AN40" s="2415">
        <f>C36</f>
        <v>76</v>
      </c>
      <c r="AO40" s="2415">
        <f>D36</f>
        <v>44</v>
      </c>
      <c r="AP40" s="675">
        <f>H36</f>
        <v>0</v>
      </c>
      <c r="AQ40"/>
    </row>
    <row r="41" spans="1:44" ht="16.5" thickBot="1">
      <c r="A41" s="211" t="s">
        <v>268</v>
      </c>
      <c r="D41" s="207"/>
      <c r="E41" s="207"/>
      <c r="F41" s="207"/>
      <c r="G41" s="207"/>
      <c r="H41" s="207"/>
      <c r="I41" s="212" t="s">
        <v>269</v>
      </c>
      <c r="AI41" s="5235" t="s">
        <v>270</v>
      </c>
      <c r="AJ41" s="5236"/>
      <c r="AK41" s="5236"/>
      <c r="AL41" s="5237"/>
      <c r="AM41" s="2416"/>
      <c r="AN41" s="2417" t="s">
        <v>271</v>
      </c>
      <c r="AO41" s="2418"/>
      <c r="AP41"/>
      <c r="AQ41"/>
    </row>
    <row r="42" spans="1:44" ht="16.5" thickBot="1">
      <c r="A42" s="223" t="s">
        <v>272</v>
      </c>
      <c r="D42" s="207"/>
      <c r="E42" s="207"/>
      <c r="F42" s="207"/>
      <c r="G42" s="207"/>
      <c r="H42" s="207"/>
      <c r="I42" s="212" t="s">
        <v>273</v>
      </c>
      <c r="AI42" s="5238" t="s">
        <v>591</v>
      </c>
      <c r="AJ42" s="5239"/>
      <c r="AK42" s="5239"/>
      <c r="AL42" s="5240"/>
      <c r="AM42" s="2416"/>
      <c r="AN42" s="2414">
        <f>AM40+AN40+AO40+AP40</f>
        <v>383</v>
      </c>
      <c r="AO42" s="2418"/>
      <c r="AP42"/>
      <c r="AQ42"/>
    </row>
    <row r="43" spans="1:44" ht="15.75">
      <c r="A43" s="223" t="s">
        <v>275</v>
      </c>
      <c r="D43" s="207"/>
      <c r="E43" s="207"/>
      <c r="F43" s="207"/>
      <c r="G43" s="207"/>
      <c r="H43" s="207"/>
      <c r="I43" s="225" t="s">
        <v>276</v>
      </c>
      <c r="AJ43" s="2419"/>
      <c r="AK43" s="2419"/>
      <c r="AL43" s="2419"/>
      <c r="AM43" s="2420"/>
      <c r="AN43" s="2111"/>
      <c r="AO43" s="2111"/>
      <c r="AP43"/>
      <c r="AQ43"/>
    </row>
    <row r="44" spans="1:44" ht="15.75">
      <c r="A44" s="223" t="s">
        <v>277</v>
      </c>
      <c r="D44" s="207"/>
      <c r="E44" s="207"/>
      <c r="F44" s="207"/>
      <c r="G44" s="207"/>
      <c r="H44" s="207"/>
      <c r="I44" s="212" t="s">
        <v>278</v>
      </c>
      <c r="AP44"/>
      <c r="AQ44"/>
    </row>
    <row r="45" spans="1:44" ht="15.75">
      <c r="A45" s="223" t="s">
        <v>279</v>
      </c>
      <c r="D45" s="207"/>
      <c r="E45" s="207"/>
      <c r="F45" s="207"/>
      <c r="G45" s="207"/>
      <c r="H45" s="207"/>
      <c r="I45" s="225" t="s">
        <v>280</v>
      </c>
      <c r="AP45"/>
      <c r="AQ45"/>
    </row>
    <row r="46" spans="1:44" ht="15.75">
      <c r="A46" s="223" t="s">
        <v>281</v>
      </c>
      <c r="D46" s="207"/>
      <c r="E46" s="207"/>
      <c r="F46" s="207"/>
      <c r="G46" s="207"/>
      <c r="H46" s="207"/>
      <c r="I46" s="225" t="s">
        <v>282</v>
      </c>
      <c r="AP46"/>
      <c r="AQ46"/>
    </row>
    <row r="47" spans="1:44" ht="16.5" thickBot="1">
      <c r="A47" s="226" t="s">
        <v>283</v>
      </c>
      <c r="D47" s="207"/>
      <c r="E47" s="207"/>
      <c r="F47" s="207"/>
      <c r="G47" s="207"/>
      <c r="H47" s="207"/>
      <c r="I47" s="227" t="s">
        <v>284</v>
      </c>
      <c r="AP47"/>
      <c r="AQ47"/>
    </row>
    <row r="48" spans="1:44">
      <c r="AP48"/>
      <c r="AQ48"/>
    </row>
    <row r="49" spans="42:43">
      <c r="AP49"/>
      <c r="AQ49"/>
    </row>
    <row r="50" spans="42:43">
      <c r="AP50"/>
      <c r="AQ50"/>
    </row>
    <row r="51" spans="42:43">
      <c r="AP51"/>
      <c r="AQ51"/>
    </row>
    <row r="52" spans="42:43">
      <c r="AP52"/>
      <c r="AQ52"/>
    </row>
    <row r="53" spans="42:43">
      <c r="AP53"/>
      <c r="AQ53"/>
    </row>
    <row r="54" spans="42:43">
      <c r="AP54"/>
      <c r="AQ54"/>
    </row>
    <row r="55" spans="42:43">
      <c r="AP55"/>
      <c r="AQ55"/>
    </row>
    <row r="56" spans="42:43">
      <c r="AP56"/>
      <c r="AQ56"/>
    </row>
    <row r="57" spans="42:43">
      <c r="AP57"/>
      <c r="AQ57"/>
    </row>
    <row r="58" spans="42:43">
      <c r="AP58"/>
      <c r="AQ58"/>
    </row>
    <row r="59" spans="42:43">
      <c r="AP59"/>
      <c r="AQ59"/>
    </row>
    <row r="60" spans="42:43">
      <c r="AP60"/>
      <c r="AQ60"/>
    </row>
    <row r="61" spans="42:43">
      <c r="AP61"/>
      <c r="AQ61"/>
    </row>
    <row r="62" spans="42:43">
      <c r="AP62"/>
      <c r="AQ62"/>
    </row>
    <row r="63" spans="42:43">
      <c r="AP63"/>
      <c r="AQ63"/>
    </row>
    <row r="64" spans="42:43">
      <c r="AP64"/>
      <c r="AQ64"/>
    </row>
    <row r="65" spans="42:43">
      <c r="AP65"/>
      <c r="AQ65"/>
    </row>
  </sheetData>
  <sheetProtection algorithmName="SHA-512" hashValue="uFb6aoSddHaJXqUPXewsLtSprcjl72m0I7RYStm/gpeETfCiUbT+RpJ6xErXMqEBU+FyygXMMJi8ggdMNsB3MQ==" saltValue="i0JyiKz7WaoIC46i4+fYEA==" spinCount="100000" sheet="1" objects="1" scenarios="1"/>
  <protectedRanges>
    <protectedRange sqref="K7:AD34" name="Plage1"/>
  </protectedRanges>
  <mergeCells count="26">
    <mergeCell ref="P4:T4"/>
    <mergeCell ref="U4:Y4"/>
    <mergeCell ref="Z4:AD4"/>
    <mergeCell ref="AE4:AI4"/>
    <mergeCell ref="AE5:AH5"/>
    <mergeCell ref="AI41:AL41"/>
    <mergeCell ref="AI42:AL42"/>
    <mergeCell ref="AL1:AO1"/>
    <mergeCell ref="AL2:AO2"/>
    <mergeCell ref="AM38:AP38"/>
    <mergeCell ref="A33:A34"/>
    <mergeCell ref="A14:A17"/>
    <mergeCell ref="A19:A26"/>
    <mergeCell ref="A28:A30"/>
    <mergeCell ref="AI40:AL40"/>
    <mergeCell ref="AI39:AL39"/>
    <mergeCell ref="K4:O4"/>
    <mergeCell ref="A7:A12"/>
    <mergeCell ref="A1:A2"/>
    <mergeCell ref="B1:I2"/>
    <mergeCell ref="A4:A5"/>
    <mergeCell ref="B4:D4"/>
    <mergeCell ref="I4:I5"/>
    <mergeCell ref="K1:L1"/>
    <mergeCell ref="K2:L2"/>
    <mergeCell ref="K3:L3"/>
  </mergeCells>
  <conditionalFormatting sqref="AI38:AI42 AJ43">
    <cfRule type="cellIs" dxfId="439" priority="23" operator="equal">
      <formula>"_A_TROUVER"</formula>
    </cfRule>
  </conditionalFormatting>
  <conditionalFormatting sqref="AP7:AP12">
    <cfRule type="cellIs" dxfId="438" priority="22" operator="lessThan">
      <formula>0</formula>
    </cfRule>
  </conditionalFormatting>
  <conditionalFormatting sqref="AP14:AP17">
    <cfRule type="cellIs" dxfId="437" priority="14" operator="lessThan">
      <formula>0</formula>
    </cfRule>
  </conditionalFormatting>
  <conditionalFormatting sqref="AP19:AP26">
    <cfRule type="cellIs" dxfId="436" priority="18" operator="lessThan">
      <formula>0</formula>
    </cfRule>
  </conditionalFormatting>
  <conditionalFormatting sqref="AP28:AP30">
    <cfRule type="cellIs" dxfId="435" priority="9" operator="lessThan">
      <formula>0</formula>
    </cfRule>
  </conditionalFormatting>
  <conditionalFormatting sqref="AP33:AP34">
    <cfRule type="cellIs" dxfId="434" priority="5" operator="lessThan">
      <formula>0</formula>
    </cfRule>
  </conditionalFormatting>
  <conditionalFormatting sqref="AP7:AR12">
    <cfRule type="cellIs" dxfId="433" priority="20" operator="greaterThan">
      <formula>0</formula>
    </cfRule>
  </conditionalFormatting>
  <conditionalFormatting sqref="AP14:AR17">
    <cfRule type="cellIs" dxfId="432" priority="12" operator="greaterThan">
      <formula>0</formula>
    </cfRule>
  </conditionalFormatting>
  <conditionalFormatting sqref="AP19:AR26">
    <cfRule type="cellIs" dxfId="431" priority="10" operator="greaterThan">
      <formula>0</formula>
    </cfRule>
  </conditionalFormatting>
  <conditionalFormatting sqref="AP28:AR30">
    <cfRule type="cellIs" dxfId="430" priority="1" operator="greaterThan">
      <formula>0</formula>
    </cfRule>
  </conditionalFormatting>
  <conditionalFormatting sqref="AP33:AR34">
    <cfRule type="cellIs" dxfId="429" priority="3" operator="greaterThan">
      <formula>0</formula>
    </cfRule>
  </conditionalFormatting>
  <conditionalFormatting sqref="AQ7:AQ12">
    <cfRule type="cellIs" dxfId="428" priority="21" operator="lessThan">
      <formula>0</formula>
    </cfRule>
  </conditionalFormatting>
  <conditionalFormatting sqref="AQ14:AQ17">
    <cfRule type="cellIs" dxfId="427" priority="13" operator="lessThan">
      <formula>0</formula>
    </cfRule>
  </conditionalFormatting>
  <conditionalFormatting sqref="AQ19:AQ26">
    <cfRule type="cellIs" dxfId="426" priority="17" operator="lessThan">
      <formula>0</formula>
    </cfRule>
  </conditionalFormatting>
  <conditionalFormatting sqref="AQ28:AQ30">
    <cfRule type="cellIs" dxfId="425" priority="8" operator="lessThan">
      <formula>0</formula>
    </cfRule>
  </conditionalFormatting>
  <conditionalFormatting sqref="AQ33:AQ34">
    <cfRule type="cellIs" dxfId="424" priority="4" operator="lessThan">
      <formula>0</formula>
    </cfRule>
  </conditionalFormatting>
  <conditionalFormatting sqref="AR7:AR12">
    <cfRule type="cellIs" dxfId="423" priority="19" operator="lessThan">
      <formula>0</formula>
    </cfRule>
  </conditionalFormatting>
  <conditionalFormatting sqref="AR14:AR17">
    <cfRule type="cellIs" dxfId="422" priority="11" operator="lessThan">
      <formula>0</formula>
    </cfRule>
  </conditionalFormatting>
  <conditionalFormatting sqref="AR19:AR26">
    <cfRule type="cellIs" dxfId="421" priority="15" operator="lessThan">
      <formula>0</formula>
    </cfRule>
  </conditionalFormatting>
  <conditionalFormatting sqref="AR28:AR30">
    <cfRule type="cellIs" dxfId="420" priority="6" operator="lessThan">
      <formula>0</formula>
    </cfRule>
  </conditionalFormatting>
  <conditionalFormatting sqref="AR33:AR34">
    <cfRule type="cellIs" dxfId="419" priority="2" operator="lessThan">
      <formula>0</formula>
    </cfRule>
  </conditionalFormatting>
  <printOptions horizontalCentered="1"/>
  <pageMargins left="0.7" right="0.7" top="0.75" bottom="0.75" header="0.3" footer="0.3"/>
  <pageSetup paperSize="8" orientation="landscape" r:id="rId1"/>
  <ignoredErrors>
    <ignoredError sqref="AI27 D13 D18 D27" formula="1"/>
    <ignoredError sqref="AM40:AO40 AN42" unlockedFormula="1"/>
  </ignoredError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949AAE-BDE1-468A-BCE0-BC1047F789D3}">
  <sheetPr codeName="Feuil31">
    <tabColor rgb="FF003142"/>
    <pageSetUpPr fitToPage="1"/>
  </sheetPr>
  <dimension ref="A1:AT64"/>
  <sheetViews>
    <sheetView zoomScale="80" zoomScaleNormal="80" zoomScaleSheetLayoutView="80" workbookViewId="0">
      <pane xSplit="9" ySplit="6" topLeftCell="J38" activePane="bottomRight" state="frozen"/>
      <selection pane="bottomRight" activeCell="I38" sqref="I38"/>
      <selection pane="bottomLeft" activeCell="A4" sqref="A4:AD5"/>
      <selection pane="topRight" activeCell="A4" sqref="A4:AD5"/>
    </sheetView>
  </sheetViews>
  <sheetFormatPr defaultColWidth="11.42578125" defaultRowHeight="15"/>
  <cols>
    <col min="1" max="1" width="34.85546875" customWidth="1"/>
    <col min="2" max="4" width="5.140625" customWidth="1"/>
    <col min="5" max="7" width="4.5703125" customWidth="1"/>
    <col min="8" max="8" width="5.7109375" customWidth="1"/>
    <col min="9" max="9" width="42.85546875" customWidth="1"/>
    <col min="10" max="10" width="5.5703125" style="207" bestFit="1" customWidth="1"/>
    <col min="11" max="11" width="16.5703125" style="664" customWidth="1"/>
    <col min="12" max="12" width="16.5703125" customWidth="1"/>
    <col min="13" max="13" width="4" style="428" bestFit="1" customWidth="1"/>
    <col min="14" max="14" width="5.28515625" style="428" bestFit="1" customWidth="1"/>
    <col min="15" max="15" width="6.42578125" style="428" customWidth="1"/>
    <col min="16" max="16" width="16.5703125" style="664" customWidth="1"/>
    <col min="17" max="17" width="16.5703125" customWidth="1"/>
    <col min="18" max="18" width="4" style="428" bestFit="1" customWidth="1"/>
    <col min="19" max="19" width="4.7109375" style="428" bestFit="1" customWidth="1"/>
    <col min="20" max="20" width="5.85546875" style="428" customWidth="1"/>
    <col min="21" max="21" width="16.5703125" style="664" customWidth="1"/>
    <col min="22" max="22" width="16.5703125" customWidth="1"/>
    <col min="23" max="23" width="4.85546875" style="428" bestFit="1" customWidth="1"/>
    <col min="24" max="24" width="4.7109375" style="428" bestFit="1" customWidth="1"/>
    <col min="25" max="25" width="5.85546875" style="428" customWidth="1"/>
    <col min="26" max="27" width="16.5703125" customWidth="1"/>
    <col min="28" max="28" width="5.5703125" style="428" customWidth="1"/>
    <col min="29" max="29" width="5.85546875" style="428" bestFit="1" customWidth="1"/>
    <col min="30" max="30" width="5.85546875" style="428" customWidth="1"/>
    <col min="31" max="36" width="6.42578125" customWidth="1"/>
    <col min="37" max="37" width="6.7109375" customWidth="1"/>
    <col min="38" max="43" width="6.42578125" customWidth="1"/>
    <col min="44" max="44" width="6" customWidth="1"/>
    <col min="45" max="45" width="5.7109375" bestFit="1" customWidth="1"/>
    <col min="46" max="46" width="5.5703125" bestFit="1" customWidth="1"/>
  </cols>
  <sheetData>
    <row r="1" spans="1:46" ht="28.5" customHeight="1">
      <c r="A1" s="5219"/>
      <c r="B1" s="5034" t="s">
        <v>1136</v>
      </c>
      <c r="C1" s="5034"/>
      <c r="D1" s="5034"/>
      <c r="E1" s="5034"/>
      <c r="F1" s="5034"/>
      <c r="G1" s="5034"/>
      <c r="H1" s="5034"/>
      <c r="I1" s="5034"/>
      <c r="J1" s="5252" t="s">
        <v>1137</v>
      </c>
      <c r="K1" s="5252"/>
      <c r="L1" s="5252"/>
      <c r="M1" s="5252"/>
      <c r="N1" s="5252"/>
      <c r="O1" s="5252"/>
      <c r="P1" s="5252"/>
      <c r="Q1" s="4945" t="s">
        <v>138</v>
      </c>
      <c r="R1" s="4945"/>
      <c r="S1" s="427"/>
      <c r="T1" s="427"/>
      <c r="U1" s="427"/>
      <c r="V1" s="427"/>
      <c r="W1" s="427"/>
      <c r="X1" s="427"/>
      <c r="Y1" s="427"/>
      <c r="Z1" s="4170"/>
      <c r="AA1" s="4170"/>
      <c r="AB1" s="427"/>
      <c r="AC1" s="427"/>
      <c r="AD1" s="427"/>
      <c r="AE1" s="4171"/>
      <c r="AF1" s="4171"/>
      <c r="AG1" s="4171"/>
      <c r="AH1" s="4171"/>
      <c r="AI1" s="4171"/>
      <c r="AJ1" s="4171"/>
      <c r="AK1" s="4171"/>
      <c r="AL1" s="5119" t="s">
        <v>139</v>
      </c>
      <c r="AM1" s="5119"/>
      <c r="AN1" s="5119"/>
      <c r="AO1" s="5119"/>
      <c r="AP1" s="4172"/>
      <c r="AQ1" s="4172"/>
      <c r="AR1" s="5414"/>
      <c r="AS1" s="5414"/>
    </row>
    <row r="2" spans="1:46" ht="18.75">
      <c r="A2" s="5219"/>
      <c r="B2" s="5034"/>
      <c r="C2" s="5034"/>
      <c r="D2" s="5034"/>
      <c r="E2" s="5034"/>
      <c r="F2" s="5034"/>
      <c r="G2" s="5034"/>
      <c r="H2" s="5034"/>
      <c r="I2" s="5034"/>
      <c r="J2" s="5252"/>
      <c r="K2" s="5252"/>
      <c r="L2" s="5252"/>
      <c r="M2" s="5252"/>
      <c r="N2" s="5252"/>
      <c r="O2" s="5252"/>
      <c r="P2" s="5252"/>
      <c r="Q2" s="4946" t="s">
        <v>140</v>
      </c>
      <c r="R2" s="4946"/>
      <c r="S2" s="427"/>
      <c r="T2" s="427"/>
      <c r="U2" s="427"/>
      <c r="V2" s="427"/>
      <c r="W2" s="427"/>
      <c r="X2" s="427"/>
      <c r="Y2" s="427"/>
      <c r="Z2" s="4170"/>
      <c r="AA2" s="4170"/>
      <c r="AB2" s="427"/>
      <c r="AC2" s="427"/>
      <c r="AD2" s="427"/>
      <c r="AE2" s="4171"/>
      <c r="AF2" s="4171"/>
      <c r="AG2" s="4171"/>
      <c r="AH2" s="4171"/>
      <c r="AI2" s="4171"/>
      <c r="AJ2" s="4171"/>
      <c r="AK2" s="4171"/>
      <c r="AL2" s="5052" t="s">
        <v>141</v>
      </c>
      <c r="AM2" s="5052"/>
      <c r="AN2" s="5052"/>
      <c r="AO2" s="5052"/>
      <c r="AP2" s="4172"/>
      <c r="AQ2" s="4172"/>
      <c r="AR2" s="5414"/>
      <c r="AS2" s="5414"/>
    </row>
    <row r="3" spans="1:46" ht="27.75" customHeight="1" thickBot="1">
      <c r="A3" s="4173" t="s">
        <v>1138</v>
      </c>
      <c r="B3" s="5031" t="s">
        <v>143</v>
      </c>
      <c r="C3" s="5031"/>
      <c r="D3" s="5031"/>
      <c r="E3" s="5031"/>
      <c r="F3" s="5031"/>
      <c r="G3" s="5031"/>
      <c r="H3" s="5031"/>
      <c r="I3" s="5031"/>
      <c r="J3" s="2128"/>
      <c r="K3" s="4174"/>
      <c r="L3" s="4175"/>
      <c r="M3" s="427"/>
      <c r="N3" s="427"/>
      <c r="O3" s="427"/>
      <c r="P3" s="4176"/>
      <c r="Q3" s="4947" t="s">
        <v>144</v>
      </c>
      <c r="R3" s="4947"/>
      <c r="S3" s="427"/>
      <c r="T3" s="427"/>
      <c r="U3" s="2131"/>
      <c r="V3" s="2132"/>
      <c r="W3" s="427"/>
      <c r="X3" s="427"/>
      <c r="Y3" s="427"/>
      <c r="Z3" s="4177"/>
      <c r="AA3" s="4177"/>
      <c r="AB3" s="427"/>
      <c r="AC3" s="427"/>
      <c r="AD3" s="427"/>
      <c r="AE3" s="427"/>
      <c r="AF3" s="427"/>
      <c r="AG3" s="427"/>
      <c r="AH3" s="427"/>
      <c r="AI3" s="427"/>
      <c r="AJ3" s="427"/>
      <c r="AK3" s="427"/>
      <c r="AL3" s="427"/>
      <c r="AM3" s="427"/>
      <c r="AN3" s="427"/>
      <c r="AO3" s="427"/>
      <c r="AP3" s="427"/>
      <c r="AQ3" s="427"/>
      <c r="AR3" s="427"/>
      <c r="AS3" s="427"/>
    </row>
    <row r="4" spans="1:46" ht="35.25" customHeight="1" thickBot="1">
      <c r="A4" s="4943" t="s">
        <v>145</v>
      </c>
      <c r="B4" s="4937"/>
      <c r="C4" s="4938"/>
      <c r="D4" s="4939"/>
      <c r="E4" s="14" t="s">
        <v>146</v>
      </c>
      <c r="F4" s="15" t="s">
        <v>146</v>
      </c>
      <c r="G4" s="244" t="s">
        <v>146</v>
      </c>
      <c r="H4" s="16"/>
      <c r="I4" s="4943" t="s">
        <v>147</v>
      </c>
      <c r="J4" s="17"/>
      <c r="K4" s="4934" t="s">
        <v>148</v>
      </c>
      <c r="L4" s="4935"/>
      <c r="M4" s="4935"/>
      <c r="N4" s="4935"/>
      <c r="O4" s="4936"/>
      <c r="P4" s="4934" t="s">
        <v>149</v>
      </c>
      <c r="Q4" s="4935"/>
      <c r="R4" s="4935"/>
      <c r="S4" s="4935"/>
      <c r="T4" s="4936"/>
      <c r="U4" s="4934" t="s">
        <v>150</v>
      </c>
      <c r="V4" s="4935"/>
      <c r="W4" s="4935"/>
      <c r="X4" s="4935"/>
      <c r="Y4" s="4936"/>
      <c r="Z4" s="4934" t="s">
        <v>151</v>
      </c>
      <c r="AA4" s="4935"/>
      <c r="AB4" s="4935"/>
      <c r="AC4" s="4935"/>
      <c r="AD4" s="4935"/>
      <c r="AE4" s="5253" t="s">
        <v>287</v>
      </c>
      <c r="AF4" s="5254"/>
      <c r="AG4" s="5254"/>
      <c r="AH4" s="5254"/>
      <c r="AI4" s="5254"/>
      <c r="AJ4" s="5254"/>
      <c r="AK4" s="5255"/>
      <c r="AL4" s="439" t="s">
        <v>154</v>
      </c>
      <c r="AM4" s="439"/>
      <c r="AN4" s="439"/>
      <c r="AO4" s="439" t="s">
        <v>155</v>
      </c>
      <c r="AP4" s="439"/>
      <c r="AQ4" s="440"/>
      <c r="AR4" s="441" t="s">
        <v>156</v>
      </c>
      <c r="AS4" s="247" t="s">
        <v>157</v>
      </c>
      <c r="AT4" s="248" t="s">
        <v>156</v>
      </c>
    </row>
    <row r="5" spans="1:46" ht="28.5" customHeight="1" thickBot="1">
      <c r="A5" s="4944"/>
      <c r="B5" s="22" t="s">
        <v>158</v>
      </c>
      <c r="C5" s="23" t="s">
        <v>159</v>
      </c>
      <c r="D5" s="24" t="s">
        <v>146</v>
      </c>
      <c r="E5" s="25" t="s">
        <v>160</v>
      </c>
      <c r="F5" s="26" t="s">
        <v>161</v>
      </c>
      <c r="G5" s="244"/>
      <c r="H5" s="16" t="s">
        <v>163</v>
      </c>
      <c r="I5" s="4944"/>
      <c r="J5" s="17" t="s">
        <v>164</v>
      </c>
      <c r="K5" s="28" t="s">
        <v>165</v>
      </c>
      <c r="L5" s="29" t="s">
        <v>166</v>
      </c>
      <c r="M5" s="22" t="s">
        <v>158</v>
      </c>
      <c r="N5" s="23" t="s">
        <v>167</v>
      </c>
      <c r="O5" s="30" t="s">
        <v>168</v>
      </c>
      <c r="P5" s="28" t="s">
        <v>165</v>
      </c>
      <c r="Q5" s="29" t="s">
        <v>166</v>
      </c>
      <c r="R5" s="22" t="s">
        <v>158</v>
      </c>
      <c r="S5" s="23" t="s">
        <v>167</v>
      </c>
      <c r="T5" s="30" t="s">
        <v>168</v>
      </c>
      <c r="U5" s="28" t="s">
        <v>165</v>
      </c>
      <c r="V5" s="29" t="s">
        <v>166</v>
      </c>
      <c r="W5" s="22" t="s">
        <v>158</v>
      </c>
      <c r="X5" s="23" t="s">
        <v>167</v>
      </c>
      <c r="Y5" s="30" t="s">
        <v>168</v>
      </c>
      <c r="Z5" s="28" t="s">
        <v>165</v>
      </c>
      <c r="AA5" s="29" t="s">
        <v>166</v>
      </c>
      <c r="AB5" s="22" t="s">
        <v>158</v>
      </c>
      <c r="AC5" s="23" t="s">
        <v>167</v>
      </c>
      <c r="AD5" s="442" t="s">
        <v>168</v>
      </c>
      <c r="AE5" s="5256" t="s">
        <v>171</v>
      </c>
      <c r="AF5" s="5257"/>
      <c r="AG5" s="5257"/>
      <c r="AH5" s="5257"/>
      <c r="AI5" s="5257"/>
      <c r="AJ5" s="5258"/>
      <c r="AK5" s="2853" t="s">
        <v>170</v>
      </c>
      <c r="AL5" s="2853" t="s">
        <v>171</v>
      </c>
      <c r="AM5" s="2853" t="s">
        <v>172</v>
      </c>
      <c r="AN5" s="2853" t="s">
        <v>170</v>
      </c>
      <c r="AO5" s="2853" t="s">
        <v>171</v>
      </c>
      <c r="AP5" s="2853" t="s">
        <v>172</v>
      </c>
      <c r="AQ5" s="2854" t="s">
        <v>170</v>
      </c>
      <c r="AR5" s="445" t="s">
        <v>173</v>
      </c>
      <c r="AS5" s="257" t="s">
        <v>174</v>
      </c>
      <c r="AT5" s="258" t="s">
        <v>168</v>
      </c>
    </row>
    <row r="6" spans="1:46">
      <c r="A6" s="4178" t="s">
        <v>998</v>
      </c>
      <c r="B6" s="4179"/>
      <c r="C6" s="4179"/>
      <c r="D6" s="4179"/>
      <c r="E6" s="4180"/>
      <c r="F6" s="4181"/>
      <c r="G6" s="4182"/>
      <c r="H6" s="4179"/>
      <c r="I6" s="4183"/>
      <c r="J6" s="4184"/>
      <c r="K6" s="4185"/>
      <c r="L6" s="4186"/>
      <c r="M6" s="4187"/>
      <c r="N6" s="4187"/>
      <c r="O6" s="4187"/>
      <c r="P6" s="4185"/>
      <c r="Q6" s="4186"/>
      <c r="R6" s="4187"/>
      <c r="S6" s="4187"/>
      <c r="T6" s="4187"/>
      <c r="U6" s="4185"/>
      <c r="V6" s="4186"/>
      <c r="W6" s="4187"/>
      <c r="X6" s="4187"/>
      <c r="Y6" s="4187"/>
      <c r="Z6" s="4186"/>
      <c r="AA6" s="4186"/>
      <c r="AB6" s="4187"/>
      <c r="AC6" s="4187"/>
      <c r="AD6" s="4187"/>
      <c r="AE6" s="4188"/>
      <c r="AF6" s="4189"/>
      <c r="AG6" s="4189"/>
      <c r="AH6" s="4189"/>
      <c r="AI6" s="4189"/>
      <c r="AJ6" s="4190"/>
      <c r="AK6" s="4191"/>
      <c r="AL6" s="4192"/>
      <c r="AM6" s="4193"/>
      <c r="AN6" s="4194"/>
      <c r="AO6" s="4195"/>
      <c r="AP6" s="4179"/>
      <c r="AQ6" s="4196"/>
      <c r="AR6" s="4197"/>
      <c r="AS6" s="4197"/>
      <c r="AT6" s="4197"/>
    </row>
    <row r="7" spans="1:46" ht="31.5" customHeight="1">
      <c r="A7" s="5176" t="s">
        <v>1139</v>
      </c>
      <c r="B7" s="4198">
        <v>18</v>
      </c>
      <c r="C7" s="459">
        <v>6</v>
      </c>
      <c r="D7" s="2283">
        <f t="shared" ref="D7:D10" si="0">SUM(E7:G7)</f>
        <v>0</v>
      </c>
      <c r="E7" s="4199"/>
      <c r="F7" s="4200"/>
      <c r="G7" s="4201"/>
      <c r="H7" s="4202"/>
      <c r="I7" s="4203" t="s">
        <v>1140</v>
      </c>
      <c r="J7" s="4204">
        <v>2</v>
      </c>
      <c r="K7" s="592" t="s">
        <v>525</v>
      </c>
      <c r="L7" s="593" t="s">
        <v>1141</v>
      </c>
      <c r="M7" s="1407">
        <v>18</v>
      </c>
      <c r="N7" s="1407">
        <v>6</v>
      </c>
      <c r="O7" s="1407"/>
      <c r="P7" s="1406"/>
      <c r="Q7" s="467"/>
      <c r="R7" s="1407"/>
      <c r="S7" s="1407"/>
      <c r="T7" s="1407"/>
      <c r="U7" s="534"/>
      <c r="V7" s="509"/>
      <c r="W7" s="1407"/>
      <c r="X7" s="1407"/>
      <c r="Y7" s="1407"/>
      <c r="Z7" s="1606"/>
      <c r="AA7" s="1606"/>
      <c r="AB7" s="1407"/>
      <c r="AC7" s="1607"/>
      <c r="AD7" s="481"/>
      <c r="AE7" s="3464" t="s">
        <v>229</v>
      </c>
      <c r="AF7" s="3935">
        <v>0.25</v>
      </c>
      <c r="AG7" s="4205"/>
      <c r="AH7" s="4205"/>
      <c r="AI7" s="4205"/>
      <c r="AJ7" s="4206"/>
      <c r="AK7" s="4207">
        <f>SUM(AF7:AJ7)</f>
        <v>0.25</v>
      </c>
      <c r="AL7" s="4208"/>
      <c r="AM7" s="4209"/>
      <c r="AN7" s="4210"/>
      <c r="AO7" s="4211"/>
      <c r="AP7" s="4209"/>
      <c r="AQ7" s="4210"/>
      <c r="AR7" s="2149">
        <f>(M7+R7+W7+AB7)-B7</f>
        <v>0</v>
      </c>
      <c r="AS7" s="80">
        <f>(N7+S7+X7+AC7)-(D7+C7)</f>
        <v>0</v>
      </c>
      <c r="AT7" s="81">
        <f>(O7+T7+Y7+AD7)-H7</f>
        <v>0</v>
      </c>
    </row>
    <row r="8" spans="1:46" ht="31.5" customHeight="1">
      <c r="A8" s="5177"/>
      <c r="B8" s="4212">
        <v>18</v>
      </c>
      <c r="C8" s="459">
        <v>6</v>
      </c>
      <c r="D8" s="2283">
        <f t="shared" si="0"/>
        <v>0</v>
      </c>
      <c r="E8" s="4199"/>
      <c r="F8" s="4200"/>
      <c r="G8" s="4201"/>
      <c r="H8" s="4202"/>
      <c r="I8" s="4203" t="s">
        <v>1142</v>
      </c>
      <c r="J8" s="4204">
        <v>2</v>
      </c>
      <c r="K8" s="1406" t="s">
        <v>532</v>
      </c>
      <c r="L8" s="467" t="s">
        <v>1143</v>
      </c>
      <c r="M8" s="2051">
        <v>18</v>
      </c>
      <c r="N8" s="1407">
        <v>6</v>
      </c>
      <c r="O8" s="1407"/>
      <c r="P8" s="1406"/>
      <c r="Q8" s="467"/>
      <c r="R8" s="2051"/>
      <c r="S8" s="1407"/>
      <c r="T8" s="1407"/>
      <c r="U8" s="534"/>
      <c r="V8" s="509"/>
      <c r="W8" s="1407"/>
      <c r="X8" s="1407"/>
      <c r="Y8" s="1407"/>
      <c r="Z8" s="1606"/>
      <c r="AA8" s="1606"/>
      <c r="AB8" s="1407"/>
      <c r="AC8" s="1607"/>
      <c r="AD8" s="481"/>
      <c r="AE8" s="3464" t="s">
        <v>228</v>
      </c>
      <c r="AF8" s="3935">
        <v>0.12</v>
      </c>
      <c r="AG8" s="2183" t="s">
        <v>229</v>
      </c>
      <c r="AH8" s="3935">
        <v>0.13</v>
      </c>
      <c r="AI8" s="4205"/>
      <c r="AJ8" s="4206"/>
      <c r="AK8" s="4207">
        <f t="shared" ref="AK8:AK15" si="1">SUM(AF8:AJ8)</f>
        <v>0.25</v>
      </c>
      <c r="AL8" s="4213"/>
      <c r="AM8" s="4214"/>
      <c r="AN8" s="4210"/>
      <c r="AO8" s="4211"/>
      <c r="AP8" s="4209"/>
      <c r="AQ8" s="4210"/>
      <c r="AR8" s="2149">
        <f t="shared" ref="AR8:AR10" si="2">(M8+R8+W8+AB8)-B8</f>
        <v>0</v>
      </c>
      <c r="AS8" s="80">
        <f t="shared" ref="AS8:AS10" si="3">(N8+S8+X8+AC8)-(D8+C8)</f>
        <v>0</v>
      </c>
      <c r="AT8" s="81">
        <f t="shared" ref="AT8:AT10" si="4">(O8+T8+Y8+AD8)-H8</f>
        <v>0</v>
      </c>
    </row>
    <row r="9" spans="1:46" ht="31.5" customHeight="1">
      <c r="A9" s="5177"/>
      <c r="B9" s="4215">
        <v>18</v>
      </c>
      <c r="C9" s="459">
        <v>6</v>
      </c>
      <c r="D9" s="2283">
        <f t="shared" si="0"/>
        <v>0</v>
      </c>
      <c r="E9" s="4199"/>
      <c r="F9" s="4200"/>
      <c r="G9" s="4201"/>
      <c r="H9" s="4202"/>
      <c r="I9" s="4216" t="s">
        <v>1144</v>
      </c>
      <c r="J9" s="4204">
        <v>2</v>
      </c>
      <c r="K9" s="1406" t="s">
        <v>1145</v>
      </c>
      <c r="L9" s="467" t="s">
        <v>1146</v>
      </c>
      <c r="M9" s="1407">
        <v>18</v>
      </c>
      <c r="N9" s="1407">
        <v>6</v>
      </c>
      <c r="O9" s="1407"/>
      <c r="P9" s="1406"/>
      <c r="Q9" s="467"/>
      <c r="R9" s="1407"/>
      <c r="S9" s="1407"/>
      <c r="T9" s="1407"/>
      <c r="U9" s="534"/>
      <c r="V9" s="509"/>
      <c r="W9" s="1407"/>
      <c r="X9" s="1407"/>
      <c r="Y9" s="1407"/>
      <c r="Z9" s="4217"/>
      <c r="AA9" s="4217"/>
      <c r="AB9" s="1407"/>
      <c r="AC9" s="1607"/>
      <c r="AD9" s="481"/>
      <c r="AE9" s="3464" t="s">
        <v>228</v>
      </c>
      <c r="AF9" s="3935">
        <v>0.12</v>
      </c>
      <c r="AG9" s="2183" t="s">
        <v>229</v>
      </c>
      <c r="AH9" s="3935">
        <v>0.13</v>
      </c>
      <c r="AI9" s="4205"/>
      <c r="AJ9" s="4206"/>
      <c r="AK9" s="4207">
        <f t="shared" si="1"/>
        <v>0.25</v>
      </c>
      <c r="AL9" s="4208"/>
      <c r="AM9" s="4209"/>
      <c r="AN9" s="4210"/>
      <c r="AO9" s="4211"/>
      <c r="AP9" s="4209"/>
      <c r="AQ9" s="4210"/>
      <c r="AR9" s="2149">
        <f t="shared" si="2"/>
        <v>0</v>
      </c>
      <c r="AS9" s="80">
        <f t="shared" si="3"/>
        <v>0</v>
      </c>
      <c r="AT9" s="81">
        <f t="shared" si="4"/>
        <v>0</v>
      </c>
    </row>
    <row r="10" spans="1:46" ht="31.5" customHeight="1">
      <c r="A10" s="5177"/>
      <c r="B10" s="4218">
        <v>18</v>
      </c>
      <c r="C10" s="459">
        <v>6</v>
      </c>
      <c r="D10" s="2283">
        <f t="shared" si="0"/>
        <v>0</v>
      </c>
      <c r="E10" s="4199"/>
      <c r="F10" s="4200"/>
      <c r="G10" s="4201"/>
      <c r="H10" s="4202"/>
      <c r="I10" s="4203" t="s">
        <v>1147</v>
      </c>
      <c r="J10" s="4204">
        <v>2</v>
      </c>
      <c r="K10" s="534" t="s">
        <v>478</v>
      </c>
      <c r="L10" s="509" t="s">
        <v>479</v>
      </c>
      <c r="M10" s="1407">
        <v>18</v>
      </c>
      <c r="N10" s="1407">
        <v>6</v>
      </c>
      <c r="O10" s="1407"/>
      <c r="P10" s="1406"/>
      <c r="Q10" s="467"/>
      <c r="R10" s="1407"/>
      <c r="S10" s="1407"/>
      <c r="T10" s="1407"/>
      <c r="U10" s="534"/>
      <c r="V10" s="509"/>
      <c r="W10" s="1407"/>
      <c r="X10" s="1407"/>
      <c r="Y10" s="1407"/>
      <c r="Z10" s="1606"/>
      <c r="AA10" s="1606"/>
      <c r="AB10" s="1407"/>
      <c r="AC10" s="1607"/>
      <c r="AD10" s="481"/>
      <c r="AE10" s="3464" t="s">
        <v>228</v>
      </c>
      <c r="AF10" s="3935">
        <v>0.25</v>
      </c>
      <c r="AG10" s="4205"/>
      <c r="AH10" s="4205"/>
      <c r="AI10" s="4205"/>
      <c r="AJ10" s="4206"/>
      <c r="AK10" s="4207">
        <f t="shared" si="1"/>
        <v>0.25</v>
      </c>
      <c r="AL10" s="4208"/>
      <c r="AM10" s="4209"/>
      <c r="AN10" s="4210"/>
      <c r="AO10" s="4211"/>
      <c r="AP10" s="4209"/>
      <c r="AQ10" s="4210"/>
      <c r="AR10" s="2149">
        <f t="shared" si="2"/>
        <v>0</v>
      </c>
      <c r="AS10" s="80">
        <f t="shared" si="3"/>
        <v>0</v>
      </c>
      <c r="AT10" s="81">
        <f t="shared" si="4"/>
        <v>0</v>
      </c>
    </row>
    <row r="11" spans="1:46">
      <c r="A11" s="4219" t="s">
        <v>1148</v>
      </c>
      <c r="B11" s="581">
        <f>SUM(B7:B10)</f>
        <v>72</v>
      </c>
      <c r="C11" s="581">
        <f>SUM(C7:C10)</f>
        <v>24</v>
      </c>
      <c r="D11" s="582">
        <f>SUM(D7:D10)</f>
        <v>0</v>
      </c>
      <c r="E11" s="583">
        <f t="shared" ref="E11:H11" si="5">SUM(E7:E10)</f>
        <v>0</v>
      </c>
      <c r="F11" s="581">
        <f t="shared" ref="F11:G11" si="6">SUM(F7:F10)</f>
        <v>0</v>
      </c>
      <c r="G11" s="584">
        <f t="shared" si="6"/>
        <v>0</v>
      </c>
      <c r="H11" s="4220">
        <f t="shared" si="5"/>
        <v>0</v>
      </c>
      <c r="I11" s="2184"/>
      <c r="J11" s="491"/>
      <c r="K11" s="4221"/>
      <c r="L11" s="4222"/>
      <c r="M11" s="2177"/>
      <c r="N11" s="2177"/>
      <c r="O11" s="2177"/>
      <c r="P11" s="4221"/>
      <c r="Q11" s="4222"/>
      <c r="R11" s="2177"/>
      <c r="S11" s="2177"/>
      <c r="T11" s="2177"/>
      <c r="U11" s="4223"/>
      <c r="V11" s="4224"/>
      <c r="W11" s="2177"/>
      <c r="X11" s="2177"/>
      <c r="Y11" s="2177"/>
      <c r="Z11" s="4225"/>
      <c r="AA11" s="4225"/>
      <c r="AB11" s="2177"/>
      <c r="AC11" s="4226"/>
      <c r="AD11" s="2177"/>
      <c r="AE11" s="3538"/>
      <c r="AF11" s="581"/>
      <c r="AG11" s="2153"/>
      <c r="AH11" s="581"/>
      <c r="AI11" s="2153"/>
      <c r="AJ11" s="4227"/>
      <c r="AK11" s="4228">
        <f>SUM(AK7:AK10)</f>
        <v>1</v>
      </c>
      <c r="AL11" s="585"/>
      <c r="AM11" s="487"/>
      <c r="AN11" s="2186"/>
      <c r="AO11" s="4229"/>
      <c r="AP11" s="487"/>
      <c r="AQ11" s="2186"/>
      <c r="AR11" s="491"/>
      <c r="AS11" s="487"/>
      <c r="AT11" s="487"/>
    </row>
    <row r="12" spans="1:46" ht="31.5" customHeight="1">
      <c r="A12" s="5247" t="s">
        <v>1149</v>
      </c>
      <c r="B12" s="1614">
        <v>15</v>
      </c>
      <c r="C12" s="4230"/>
      <c r="D12" s="2283">
        <f t="shared" ref="D12:D15" si="7">SUM(E12:G12)</f>
        <v>0</v>
      </c>
      <c r="E12" s="4199"/>
      <c r="F12" s="4200"/>
      <c r="G12" s="4201"/>
      <c r="H12" s="4231"/>
      <c r="I12" s="4232" t="s">
        <v>1150</v>
      </c>
      <c r="J12" s="4233"/>
      <c r="K12" s="148" t="s">
        <v>1151</v>
      </c>
      <c r="L12" s="4234" t="s">
        <v>1152</v>
      </c>
      <c r="M12" s="4235"/>
      <c r="N12" s="4235"/>
      <c r="O12" s="4235"/>
      <c r="P12" s="61"/>
      <c r="Q12" s="62"/>
      <c r="R12" s="4235"/>
      <c r="S12" s="4235"/>
      <c r="T12" s="4235"/>
      <c r="U12" s="148"/>
      <c r="V12" s="149"/>
      <c r="W12" s="4235"/>
      <c r="X12" s="4235"/>
      <c r="Y12" s="4235"/>
      <c r="Z12" s="4236"/>
      <c r="AA12" s="4236"/>
      <c r="AB12" s="4237"/>
      <c r="AC12" s="4237"/>
      <c r="AD12" s="4235"/>
      <c r="AE12" s="3464" t="s">
        <v>228</v>
      </c>
      <c r="AF12" s="3935">
        <v>0.25</v>
      </c>
      <c r="AG12" s="4205"/>
      <c r="AH12" s="4205"/>
      <c r="AI12" s="4205"/>
      <c r="AJ12" s="4206"/>
      <c r="AK12" s="4207">
        <f t="shared" si="1"/>
        <v>0.25</v>
      </c>
      <c r="AL12" s="4208"/>
      <c r="AM12" s="4209"/>
      <c r="AN12" s="4210"/>
      <c r="AO12" s="4211"/>
      <c r="AP12" s="4209"/>
      <c r="AQ12" s="4210"/>
      <c r="AR12" s="2149">
        <f>(M12+R12+W12+AB12)-B12</f>
        <v>-15</v>
      </c>
      <c r="AS12" s="80">
        <f>(N12+S12+X12+AC12)-(D12+C12)</f>
        <v>0</v>
      </c>
      <c r="AT12" s="81">
        <f>(O12+T12+Y12+AD12)-H12</f>
        <v>0</v>
      </c>
    </row>
    <row r="13" spans="1:46" ht="31.5" customHeight="1">
      <c r="A13" s="5248"/>
      <c r="B13" s="1614">
        <v>15</v>
      </c>
      <c r="C13" s="4230"/>
      <c r="D13" s="2283">
        <f t="shared" si="7"/>
        <v>0</v>
      </c>
      <c r="E13" s="4199"/>
      <c r="F13" s="4200"/>
      <c r="G13" s="4201"/>
      <c r="H13" s="4231"/>
      <c r="I13" s="2165" t="s">
        <v>1153</v>
      </c>
      <c r="J13" s="4238"/>
      <c r="K13" s="148" t="s">
        <v>649</v>
      </c>
      <c r="L13" s="4234" t="s">
        <v>650</v>
      </c>
      <c r="M13" s="519"/>
      <c r="N13" s="519"/>
      <c r="O13" s="519"/>
      <c r="P13" s="148"/>
      <c r="Q13" s="149"/>
      <c r="R13" s="519"/>
      <c r="S13" s="519"/>
      <c r="T13" s="519"/>
      <c r="U13" s="148"/>
      <c r="V13" s="149"/>
      <c r="W13" s="519"/>
      <c r="X13" s="519"/>
      <c r="Y13" s="519"/>
      <c r="Z13" s="4239"/>
      <c r="AA13" s="4239"/>
      <c r="AB13" s="520"/>
      <c r="AC13" s="520"/>
      <c r="AD13" s="519"/>
      <c r="AE13" s="3483" t="s">
        <v>228</v>
      </c>
      <c r="AF13" s="3935">
        <v>0.25</v>
      </c>
      <c r="AG13" s="4205"/>
      <c r="AH13" s="4205"/>
      <c r="AI13" s="4205"/>
      <c r="AJ13" s="4206"/>
      <c r="AK13" s="4207">
        <f t="shared" si="1"/>
        <v>0.25</v>
      </c>
      <c r="AL13" s="4208"/>
      <c r="AM13" s="4209"/>
      <c r="AN13" s="4210"/>
      <c r="AO13" s="4211"/>
      <c r="AP13" s="4209"/>
      <c r="AQ13" s="4210"/>
      <c r="AR13" s="2149">
        <f t="shared" ref="AR13:AR15" si="8">(M13+R13+W13+AB13)-B13</f>
        <v>-15</v>
      </c>
      <c r="AS13" s="80">
        <f t="shared" ref="AS13:AS15" si="9">(N13+S13+X13+AC13)-(D13+C13)</f>
        <v>0</v>
      </c>
      <c r="AT13" s="81">
        <f t="shared" ref="AT13:AT15" si="10">(O13+T13+Y13+AD13)-H13</f>
        <v>0</v>
      </c>
    </row>
    <row r="14" spans="1:46" ht="31.5" customHeight="1">
      <c r="A14" s="5248"/>
      <c r="B14" s="4215">
        <v>15</v>
      </c>
      <c r="C14" s="4240"/>
      <c r="D14" s="2283">
        <f t="shared" si="7"/>
        <v>0</v>
      </c>
      <c r="E14" s="4199"/>
      <c r="F14" s="4200"/>
      <c r="G14" s="4201"/>
      <c r="H14" s="4202"/>
      <c r="I14" s="4241" t="s">
        <v>1154</v>
      </c>
      <c r="J14" s="4242"/>
      <c r="K14" s="148" t="s">
        <v>1155</v>
      </c>
      <c r="L14" s="4234" t="s">
        <v>1156</v>
      </c>
      <c r="M14" s="519"/>
      <c r="N14" s="519"/>
      <c r="O14" s="519"/>
      <c r="P14" s="148"/>
      <c r="Q14" s="149"/>
      <c r="R14" s="519"/>
      <c r="S14" s="519"/>
      <c r="T14" s="519"/>
      <c r="U14" s="148"/>
      <c r="V14" s="149"/>
      <c r="W14" s="519"/>
      <c r="X14" s="519"/>
      <c r="Y14" s="519"/>
      <c r="Z14" s="4239"/>
      <c r="AA14" s="4243"/>
      <c r="AB14" s="548"/>
      <c r="AC14" s="520"/>
      <c r="AD14" s="519"/>
      <c r="AE14" s="3464" t="s">
        <v>228</v>
      </c>
      <c r="AF14" s="3935">
        <v>0.13</v>
      </c>
      <c r="AG14" s="2183" t="s">
        <v>229</v>
      </c>
      <c r="AH14" s="3935">
        <v>0.12</v>
      </c>
      <c r="AI14" s="4205"/>
      <c r="AJ14" s="4206"/>
      <c r="AK14" s="4207">
        <f t="shared" si="1"/>
        <v>0.25</v>
      </c>
      <c r="AL14" s="4208"/>
      <c r="AM14" s="4209"/>
      <c r="AN14" s="4210"/>
      <c r="AO14" s="4211"/>
      <c r="AP14" s="4209"/>
      <c r="AQ14" s="4210"/>
      <c r="AR14" s="2149">
        <f t="shared" si="8"/>
        <v>-15</v>
      </c>
      <c r="AS14" s="80">
        <f t="shared" si="9"/>
        <v>0</v>
      </c>
      <c r="AT14" s="81">
        <f t="shared" si="10"/>
        <v>0</v>
      </c>
    </row>
    <row r="15" spans="1:46" ht="31.5" customHeight="1">
      <c r="A15" s="5248"/>
      <c r="B15" s="4215">
        <v>15</v>
      </c>
      <c r="C15" s="4240"/>
      <c r="D15" s="2283">
        <f t="shared" si="7"/>
        <v>0</v>
      </c>
      <c r="E15" s="4199"/>
      <c r="F15" s="4200"/>
      <c r="G15" s="4201"/>
      <c r="H15" s="4202"/>
      <c r="I15" s="4244" t="s">
        <v>1157</v>
      </c>
      <c r="J15" s="4242"/>
      <c r="K15" s="552" t="s">
        <v>1158</v>
      </c>
      <c r="L15" s="4234" t="s">
        <v>1159</v>
      </c>
      <c r="M15" s="519"/>
      <c r="N15" s="519"/>
      <c r="O15" s="519"/>
      <c r="P15" s="148"/>
      <c r="Q15" s="4234"/>
      <c r="R15" s="519"/>
      <c r="S15" s="519"/>
      <c r="T15" s="519"/>
      <c r="U15" s="148"/>
      <c r="V15" s="149"/>
      <c r="W15" s="519"/>
      <c r="X15" s="519"/>
      <c r="Y15" s="519"/>
      <c r="Z15" s="4245"/>
      <c r="AA15" s="4246"/>
      <c r="AB15" s="548"/>
      <c r="AC15" s="520"/>
      <c r="AD15" s="519"/>
      <c r="AE15" s="3464" t="s">
        <v>228</v>
      </c>
      <c r="AF15" s="3935">
        <v>0.13</v>
      </c>
      <c r="AG15" s="2183" t="s">
        <v>229</v>
      </c>
      <c r="AH15" s="3935">
        <v>0.12</v>
      </c>
      <c r="AI15" s="4205"/>
      <c r="AJ15" s="4206"/>
      <c r="AK15" s="4207">
        <f t="shared" si="1"/>
        <v>0.25</v>
      </c>
      <c r="AL15" s="4208"/>
      <c r="AM15" s="4209"/>
      <c r="AN15" s="4210"/>
      <c r="AO15" s="4211"/>
      <c r="AP15" s="4209"/>
      <c r="AQ15" s="4210"/>
      <c r="AR15" s="2149">
        <f t="shared" si="8"/>
        <v>-15</v>
      </c>
      <c r="AS15" s="80">
        <f t="shared" si="9"/>
        <v>0</v>
      </c>
      <c r="AT15" s="81">
        <f t="shared" si="10"/>
        <v>0</v>
      </c>
    </row>
    <row r="16" spans="1:46">
      <c r="A16" s="4219" t="s">
        <v>1160</v>
      </c>
      <c r="B16" s="487">
        <f>SUM(B12:B15)</f>
        <v>60</v>
      </c>
      <c r="C16" s="487">
        <f>SUM(C12:C15)</f>
        <v>0</v>
      </c>
      <c r="D16" s="488">
        <f>SUM(D12:D15)</f>
        <v>0</v>
      </c>
      <c r="E16" s="489">
        <f t="shared" ref="E16:H16" si="11">SUM(E12:E15)</f>
        <v>0</v>
      </c>
      <c r="F16" s="487">
        <f t="shared" ref="F16:G16" si="12">SUM(F12:F15)</f>
        <v>0</v>
      </c>
      <c r="G16" s="490">
        <f t="shared" si="12"/>
        <v>0</v>
      </c>
      <c r="H16" s="4247">
        <f t="shared" si="11"/>
        <v>0</v>
      </c>
      <c r="I16" s="2184"/>
      <c r="J16" s="491"/>
      <c r="K16" s="4221"/>
      <c r="L16" s="4222"/>
      <c r="M16" s="2177"/>
      <c r="N16" s="2177"/>
      <c r="O16" s="2177"/>
      <c r="P16" s="4221"/>
      <c r="Q16" s="4222"/>
      <c r="R16" s="2177"/>
      <c r="S16" s="2177"/>
      <c r="T16" s="2177"/>
      <c r="U16" s="4223"/>
      <c r="V16" s="4224"/>
      <c r="W16" s="2177"/>
      <c r="X16" s="2177"/>
      <c r="Y16" s="2177"/>
      <c r="Z16" s="4225"/>
      <c r="AA16" s="4225"/>
      <c r="AB16" s="4248"/>
      <c r="AC16" s="4248"/>
      <c r="AD16" s="4249"/>
      <c r="AE16" s="3538"/>
      <c r="AF16" s="581"/>
      <c r="AG16" s="2153"/>
      <c r="AH16" s="3539"/>
      <c r="AI16" s="2153"/>
      <c r="AJ16" s="4227"/>
      <c r="AK16" s="4228">
        <v>1</v>
      </c>
      <c r="AL16" s="585"/>
      <c r="AM16" s="487"/>
      <c r="AN16" s="2186"/>
      <c r="AO16" s="4229"/>
      <c r="AP16" s="487"/>
      <c r="AQ16" s="2186"/>
      <c r="AR16" s="491"/>
      <c r="AS16" s="487"/>
      <c r="AT16" s="487"/>
    </row>
    <row r="17" spans="1:46" ht="31.5" customHeight="1">
      <c r="A17" s="5249" t="s">
        <v>1161</v>
      </c>
      <c r="B17" s="4250">
        <v>9</v>
      </c>
      <c r="C17" s="4251"/>
      <c r="D17" s="2283">
        <f t="shared" ref="D17:D21" si="13">SUM(E17:G17)</f>
        <v>25</v>
      </c>
      <c r="E17" s="4199"/>
      <c r="F17" s="4252">
        <v>25</v>
      </c>
      <c r="G17" s="4201"/>
      <c r="H17" s="4202"/>
      <c r="I17" s="2139" t="s">
        <v>1162</v>
      </c>
      <c r="J17" s="4204"/>
      <c r="K17" s="148" t="s">
        <v>1163</v>
      </c>
      <c r="L17" s="4234" t="s">
        <v>1164</v>
      </c>
      <c r="M17" s="469" t="s">
        <v>1165</v>
      </c>
      <c r="N17" s="519">
        <v>6</v>
      </c>
      <c r="O17" s="519"/>
      <c r="P17" s="61"/>
      <c r="Q17" s="2737"/>
      <c r="R17" s="519"/>
      <c r="S17" s="519"/>
      <c r="T17" s="519"/>
      <c r="U17" s="148" t="s">
        <v>1166</v>
      </c>
      <c r="V17" s="4234" t="s">
        <v>700</v>
      </c>
      <c r="W17" s="519"/>
      <c r="X17" s="519" t="s">
        <v>1167</v>
      </c>
      <c r="Y17" s="519"/>
      <c r="Z17" s="4253"/>
      <c r="AA17" s="4254"/>
      <c r="AB17" s="548"/>
      <c r="AC17" s="520"/>
      <c r="AD17" s="519"/>
      <c r="AE17" s="3464" t="s">
        <v>228</v>
      </c>
      <c r="AF17" s="538">
        <v>0.17</v>
      </c>
      <c r="AG17" s="2183" t="s">
        <v>229</v>
      </c>
      <c r="AH17" s="538">
        <v>0.17</v>
      </c>
      <c r="AI17" s="4205"/>
      <c r="AJ17" s="4206"/>
      <c r="AK17" s="4207">
        <f t="shared" ref="AK17:AK19" si="14">SUM(AF17:AJ17)</f>
        <v>0.34</v>
      </c>
      <c r="AL17" s="4208"/>
      <c r="AM17" s="4209"/>
      <c r="AN17" s="4210"/>
      <c r="AO17" s="4211"/>
      <c r="AP17" s="4209"/>
      <c r="AQ17" s="4210"/>
      <c r="AR17" s="2149" t="e">
        <f>(M17+R17+W17+AB17)-B17</f>
        <v>#VALUE!</v>
      </c>
      <c r="AS17" s="80" t="e">
        <f>(N17+S17+X17+AC17)-(D17+C17)</f>
        <v>#VALUE!</v>
      </c>
      <c r="AT17" s="81">
        <f>(O17+T17+Y17+AD17)-H17</f>
        <v>0</v>
      </c>
    </row>
    <row r="18" spans="1:46" ht="31.5" customHeight="1">
      <c r="A18" s="5250"/>
      <c r="B18" s="4240"/>
      <c r="C18" s="4250">
        <v>15</v>
      </c>
      <c r="D18" s="2283">
        <f t="shared" si="13"/>
        <v>0</v>
      </c>
      <c r="E18" s="4199"/>
      <c r="F18" s="4200"/>
      <c r="G18" s="4201"/>
      <c r="H18" s="4202"/>
      <c r="I18" s="2139" t="s">
        <v>1168</v>
      </c>
      <c r="J18" s="4204"/>
      <c r="K18" s="148" t="s">
        <v>1169</v>
      </c>
      <c r="L18" s="4234" t="s">
        <v>1170</v>
      </c>
      <c r="M18" s="481"/>
      <c r="N18" s="519"/>
      <c r="O18" s="519"/>
      <c r="P18" s="148"/>
      <c r="Q18" s="4234"/>
      <c r="R18" s="519"/>
      <c r="S18" s="519"/>
      <c r="T18" s="519"/>
      <c r="U18" s="148"/>
      <c r="V18" s="4234"/>
      <c r="W18" s="519"/>
      <c r="X18" s="519"/>
      <c r="Y18" s="519"/>
      <c r="Z18" s="4253"/>
      <c r="AA18" s="4254"/>
      <c r="AB18" s="548"/>
      <c r="AC18" s="520"/>
      <c r="AD18" s="519"/>
      <c r="AE18" s="3464" t="s">
        <v>228</v>
      </c>
      <c r="AF18" s="538">
        <v>0.17</v>
      </c>
      <c r="AG18" s="2183" t="s">
        <v>229</v>
      </c>
      <c r="AH18" s="538">
        <v>0.16</v>
      </c>
      <c r="AI18" s="4205"/>
      <c r="AJ18" s="4206"/>
      <c r="AK18" s="4207">
        <f t="shared" si="14"/>
        <v>0.33</v>
      </c>
      <c r="AL18" s="4208"/>
      <c r="AM18" s="4209"/>
      <c r="AN18" s="4210"/>
      <c r="AO18" s="4211"/>
      <c r="AP18" s="4209"/>
      <c r="AQ18" s="4210"/>
      <c r="AR18" s="2149">
        <f>(M18+R18+W18+AB18)-B18</f>
        <v>0</v>
      </c>
      <c r="AS18" s="80">
        <f t="shared" ref="AS18:AS20" si="15">(N18+S18+X18+AC18)-(D18+C18)</f>
        <v>-15</v>
      </c>
      <c r="AT18" s="81">
        <f t="shared" ref="AT18:AT20" si="16">(O18+T18+Y18+AD18)-H18</f>
        <v>0</v>
      </c>
    </row>
    <row r="19" spans="1:46" ht="31.5" customHeight="1">
      <c r="A19" s="5250"/>
      <c r="B19" s="4218">
        <v>15</v>
      </c>
      <c r="C19" s="4240"/>
      <c r="D19" s="2283">
        <f t="shared" si="13"/>
        <v>0</v>
      </c>
      <c r="E19" s="4199"/>
      <c r="F19" s="4200"/>
      <c r="G19" s="4201"/>
      <c r="H19" s="4202"/>
      <c r="I19" s="2139" t="s">
        <v>1171</v>
      </c>
      <c r="J19" s="4204"/>
      <c r="K19" s="61" t="s">
        <v>695</v>
      </c>
      <c r="L19" s="2737" t="s">
        <v>696</v>
      </c>
      <c r="M19" s="519">
        <v>12</v>
      </c>
      <c r="N19" s="519"/>
      <c r="O19" s="519"/>
      <c r="P19" s="4255" t="s">
        <v>1172</v>
      </c>
      <c r="Q19" s="4234"/>
      <c r="R19" s="519"/>
      <c r="S19" s="519"/>
      <c r="T19" s="519"/>
      <c r="U19" s="148"/>
      <c r="V19" s="4234"/>
      <c r="W19" s="519"/>
      <c r="X19" s="519"/>
      <c r="Y19" s="519"/>
      <c r="Z19" s="4239"/>
      <c r="AA19" s="4243"/>
      <c r="AB19" s="548"/>
      <c r="AC19" s="520"/>
      <c r="AD19" s="519"/>
      <c r="AE19" s="3464" t="s">
        <v>228</v>
      </c>
      <c r="AF19" s="538">
        <v>0.33</v>
      </c>
      <c r="AG19" s="4205"/>
      <c r="AH19" s="4205"/>
      <c r="AI19" s="4205"/>
      <c r="AJ19" s="4206"/>
      <c r="AK19" s="4207">
        <f t="shared" si="14"/>
        <v>0.33</v>
      </c>
      <c r="AL19" s="4208"/>
      <c r="AM19" s="4209"/>
      <c r="AN19" s="4210"/>
      <c r="AO19" s="4211"/>
      <c r="AP19" s="4209"/>
      <c r="AQ19" s="4210"/>
      <c r="AR19" s="2149">
        <f t="shared" ref="AR19:AR20" si="17">(M19+R19+W19+AB19)-B19</f>
        <v>-3</v>
      </c>
      <c r="AS19" s="80">
        <f t="shared" si="15"/>
        <v>0</v>
      </c>
      <c r="AT19" s="81">
        <f t="shared" si="16"/>
        <v>0</v>
      </c>
    </row>
    <row r="20" spans="1:46" ht="31.5" customHeight="1">
      <c r="A20" s="5250"/>
      <c r="B20" s="4256">
        <v>12</v>
      </c>
      <c r="C20" s="4230"/>
      <c r="D20" s="2283">
        <f t="shared" si="13"/>
        <v>0</v>
      </c>
      <c r="E20" s="4199"/>
      <c r="F20" s="4200"/>
      <c r="G20" s="4201"/>
      <c r="H20" s="4231"/>
      <c r="I20" s="2165" t="s">
        <v>1173</v>
      </c>
      <c r="J20" s="4238"/>
      <c r="K20" s="148" t="s">
        <v>699</v>
      </c>
      <c r="L20" s="4234" t="s">
        <v>700</v>
      </c>
      <c r="M20" s="519">
        <v>6</v>
      </c>
      <c r="N20" s="519"/>
      <c r="O20" s="519"/>
      <c r="P20" s="61" t="s">
        <v>1155</v>
      </c>
      <c r="Q20" s="2737" t="s">
        <v>1156</v>
      </c>
      <c r="R20" s="519">
        <v>6</v>
      </c>
      <c r="S20" s="519"/>
      <c r="T20" s="519"/>
      <c r="U20" s="148"/>
      <c r="V20" s="4234"/>
      <c r="W20" s="519"/>
      <c r="X20" s="519"/>
      <c r="Y20" s="519"/>
      <c r="Z20" s="4239"/>
      <c r="AA20" s="4239"/>
      <c r="AB20" s="520"/>
      <c r="AC20" s="519"/>
      <c r="AD20" s="850"/>
      <c r="AE20" s="3483" t="s">
        <v>396</v>
      </c>
      <c r="AF20" s="4205"/>
      <c r="AG20" s="4205"/>
      <c r="AH20" s="4205"/>
      <c r="AI20" s="4205"/>
      <c r="AJ20" s="4206"/>
      <c r="AK20" s="4257"/>
      <c r="AL20" s="4208"/>
      <c r="AM20" s="4209"/>
      <c r="AN20" s="4210"/>
      <c r="AO20" s="4211"/>
      <c r="AP20" s="4209"/>
      <c r="AQ20" s="4210"/>
      <c r="AR20" s="2149">
        <f t="shared" si="17"/>
        <v>0</v>
      </c>
      <c r="AS20" s="80">
        <f t="shared" si="15"/>
        <v>0</v>
      </c>
      <c r="AT20" s="81">
        <f t="shared" si="16"/>
        <v>0</v>
      </c>
    </row>
    <row r="21" spans="1:46" ht="31.5" customHeight="1">
      <c r="A21" s="5250"/>
      <c r="B21" s="4251"/>
      <c r="C21" s="4250">
        <v>12</v>
      </c>
      <c r="D21" s="2283">
        <f t="shared" si="13"/>
        <v>0</v>
      </c>
      <c r="E21" s="4199"/>
      <c r="F21" s="4200"/>
      <c r="G21" s="4201"/>
      <c r="H21" s="4202"/>
      <c r="I21" s="2139" t="s">
        <v>712</v>
      </c>
      <c r="J21" s="4204"/>
      <c r="K21" s="148" t="s">
        <v>1174</v>
      </c>
      <c r="L21" s="4234" t="s">
        <v>1175</v>
      </c>
      <c r="M21" s="481">
        <v>3</v>
      </c>
      <c r="N21" s="481"/>
      <c r="O21" s="481"/>
      <c r="P21" s="552" t="s">
        <v>558</v>
      </c>
      <c r="Q21" s="2460" t="s">
        <v>1176</v>
      </c>
      <c r="R21" s="519">
        <v>3</v>
      </c>
      <c r="S21" s="519"/>
      <c r="T21" s="519"/>
      <c r="U21" s="552" t="s">
        <v>1177</v>
      </c>
      <c r="V21" s="2460" t="s">
        <v>1178</v>
      </c>
      <c r="W21" s="519">
        <v>3</v>
      </c>
      <c r="X21" s="519"/>
      <c r="Y21" s="519"/>
      <c r="Z21" s="4258" t="s">
        <v>1179</v>
      </c>
      <c r="AA21" s="4259" t="s">
        <v>1180</v>
      </c>
      <c r="AB21" s="548" t="s">
        <v>1181</v>
      </c>
      <c r="AC21" s="519"/>
      <c r="AD21" s="519"/>
      <c r="AE21" s="3483" t="s">
        <v>396</v>
      </c>
      <c r="AF21" s="4205"/>
      <c r="AG21" s="4205"/>
      <c r="AH21" s="4205"/>
      <c r="AI21" s="4205"/>
      <c r="AJ21" s="4206"/>
      <c r="AK21" s="4257"/>
      <c r="AL21" s="4208"/>
      <c r="AM21" s="4209"/>
      <c r="AN21" s="4210"/>
      <c r="AO21" s="4211"/>
      <c r="AP21" s="4209"/>
      <c r="AQ21" s="4210"/>
      <c r="AR21" s="2149" t="e">
        <f t="shared" ref="AR21" si="18">(M21+R21+W21+AB21)-B21</f>
        <v>#VALUE!</v>
      </c>
      <c r="AS21" s="80">
        <f t="shared" ref="AS21" si="19">(N21+S21+X21+AC21)-(D21+C21)</f>
        <v>-12</v>
      </c>
      <c r="AT21" s="81">
        <f t="shared" ref="AT21" si="20">(O21+T21+Y21+AD21)-H21</f>
        <v>0</v>
      </c>
    </row>
    <row r="22" spans="1:46">
      <c r="A22" s="4260" t="s">
        <v>1182</v>
      </c>
      <c r="B22" s="487">
        <f>SUM(B17:B21)</f>
        <v>36</v>
      </c>
      <c r="C22" s="487">
        <f>SUM(C17:C21)</f>
        <v>27</v>
      </c>
      <c r="D22" s="488">
        <f>SUM(D17:D21)</f>
        <v>25</v>
      </c>
      <c r="E22" s="489">
        <f t="shared" ref="E22:H22" si="21">SUM(E17:E21)</f>
        <v>0</v>
      </c>
      <c r="F22" s="487">
        <f t="shared" ref="F22:G22" si="22">SUM(F17:F21)</f>
        <v>25</v>
      </c>
      <c r="G22" s="490">
        <f t="shared" si="22"/>
        <v>0</v>
      </c>
      <c r="H22" s="4247">
        <f t="shared" si="21"/>
        <v>0</v>
      </c>
      <c r="I22" s="501"/>
      <c r="J22" s="2198"/>
      <c r="K22" s="4221"/>
      <c r="L22" s="4222"/>
      <c r="M22" s="2177"/>
      <c r="N22" s="2177"/>
      <c r="O22" s="2177"/>
      <c r="P22" s="4221"/>
      <c r="Q22" s="4222"/>
      <c r="R22" s="2177"/>
      <c r="S22" s="2177"/>
      <c r="T22" s="2177"/>
      <c r="U22" s="4223"/>
      <c r="V22" s="4224"/>
      <c r="W22" s="2177"/>
      <c r="X22" s="2177"/>
      <c r="Y22" s="2177"/>
      <c r="Z22" s="4225"/>
      <c r="AA22" s="4225"/>
      <c r="AB22" s="4248"/>
      <c r="AC22" s="4249"/>
      <c r="AD22" s="4249"/>
      <c r="AE22" s="3538"/>
      <c r="AF22" s="3539"/>
      <c r="AG22" s="2153"/>
      <c r="AH22" s="581"/>
      <c r="AI22" s="2153"/>
      <c r="AJ22" s="4227"/>
      <c r="AK22" s="4228">
        <v>1</v>
      </c>
      <c r="AL22" s="585"/>
      <c r="AM22" s="487"/>
      <c r="AN22" s="2186"/>
      <c r="AO22" s="4229"/>
      <c r="AP22" s="487"/>
      <c r="AQ22" s="2186"/>
      <c r="AR22" s="491"/>
      <c r="AS22" s="487"/>
      <c r="AT22" s="487"/>
    </row>
    <row r="23" spans="1:46" ht="31.5" customHeight="1" thickBot="1">
      <c r="A23" s="4261" t="s">
        <v>1183</v>
      </c>
      <c r="B23" s="4262"/>
      <c r="C23" s="4215">
        <v>80</v>
      </c>
      <c r="D23" s="2495">
        <f t="shared" ref="D23:D27" si="23">SUM(E23:G23)</f>
        <v>20</v>
      </c>
      <c r="E23" s="4215">
        <v>20</v>
      </c>
      <c r="F23" s="4262"/>
      <c r="G23" s="4262"/>
      <c r="H23" s="4263"/>
      <c r="I23" s="4264" t="s">
        <v>1184</v>
      </c>
      <c r="J23" s="4265">
        <v>1</v>
      </c>
      <c r="K23" s="1406" t="s">
        <v>1185</v>
      </c>
      <c r="L23" s="4266" t="s">
        <v>1186</v>
      </c>
      <c r="M23" s="535"/>
      <c r="N23" s="535">
        <v>100</v>
      </c>
      <c r="O23" s="535"/>
      <c r="P23" s="1406"/>
      <c r="Q23" s="4266"/>
      <c r="R23" s="1407"/>
      <c r="S23" s="1407"/>
      <c r="T23" s="1407"/>
      <c r="U23" s="534"/>
      <c r="V23" s="4267"/>
      <c r="W23" s="1407"/>
      <c r="X23" s="1407"/>
      <c r="Y23" s="1407"/>
      <c r="Z23" s="4268"/>
      <c r="AA23" s="4268"/>
      <c r="AB23" s="1607"/>
      <c r="AC23" s="481"/>
      <c r="AD23" s="481"/>
      <c r="AE23" s="4269" t="s">
        <v>228</v>
      </c>
      <c r="AF23" s="4270">
        <v>0.4</v>
      </c>
      <c r="AG23" s="4271" t="s">
        <v>228</v>
      </c>
      <c r="AH23" s="4270">
        <v>0.25</v>
      </c>
      <c r="AI23" s="4271" t="s">
        <v>229</v>
      </c>
      <c r="AJ23" s="4272">
        <v>0.35</v>
      </c>
      <c r="AK23" s="4273">
        <f t="shared" ref="AK23:AK27" si="24">SUM(AF23:AJ23)</f>
        <v>1</v>
      </c>
      <c r="AL23" s="4274"/>
      <c r="AM23" s="4275"/>
      <c r="AN23" s="4276"/>
      <c r="AO23" s="4277"/>
      <c r="AP23" s="4275"/>
      <c r="AQ23" s="4276"/>
      <c r="AR23" s="2149">
        <f t="shared" ref="AR23:AR27" si="25">(M23+R23+W23+AB23)-B23</f>
        <v>0</v>
      </c>
      <c r="AS23" s="80">
        <f>(N23+S23+X23+AC23)-(D23+C23)</f>
        <v>0</v>
      </c>
      <c r="AT23" s="81">
        <f t="shared" ref="AT23:AT27" si="26">(O23+T23+Y23+AD23)-H23</f>
        <v>0</v>
      </c>
    </row>
    <row r="24" spans="1:46" ht="31.5" customHeight="1">
      <c r="A24" s="5245" t="s">
        <v>1187</v>
      </c>
      <c r="B24" s="4278"/>
      <c r="C24" s="4279">
        <v>20</v>
      </c>
      <c r="D24" s="2921">
        <f t="shared" si="23"/>
        <v>0</v>
      </c>
      <c r="E24" s="4280"/>
      <c r="F24" s="4281"/>
      <c r="G24" s="4282"/>
      <c r="H24" s="4283"/>
      <c r="I24" s="4284" t="s">
        <v>313</v>
      </c>
      <c r="J24" s="4285">
        <v>1</v>
      </c>
      <c r="K24" s="4286" t="s">
        <v>1188</v>
      </c>
      <c r="L24" s="4287" t="s">
        <v>512</v>
      </c>
      <c r="M24" s="4288"/>
      <c r="N24" s="4288">
        <v>20</v>
      </c>
      <c r="O24" s="4288"/>
      <c r="P24" s="4286"/>
      <c r="Q24" s="4287"/>
      <c r="R24" s="4289"/>
      <c r="S24" s="4289"/>
      <c r="T24" s="4289"/>
      <c r="U24" s="4290"/>
      <c r="V24" s="4291"/>
      <c r="W24" s="4289"/>
      <c r="X24" s="4289"/>
      <c r="Y24" s="4289"/>
      <c r="Z24" s="4292"/>
      <c r="AA24" s="4292"/>
      <c r="AB24" s="4293"/>
      <c r="AC24" s="481"/>
      <c r="AD24" s="481"/>
      <c r="AE24" s="4294" t="s">
        <v>228</v>
      </c>
      <c r="AF24" s="4295">
        <v>0.25</v>
      </c>
      <c r="AG24" s="4296" t="s">
        <v>229</v>
      </c>
      <c r="AH24" s="4295">
        <v>0.25</v>
      </c>
      <c r="AI24" s="4297"/>
      <c r="AJ24" s="4298"/>
      <c r="AK24" s="4299">
        <f t="shared" si="24"/>
        <v>0.5</v>
      </c>
      <c r="AL24" s="4300"/>
      <c r="AM24" s="4301"/>
      <c r="AN24" s="4302"/>
      <c r="AO24" s="4303"/>
      <c r="AP24" s="4301"/>
      <c r="AQ24" s="4302"/>
      <c r="AR24" s="2149">
        <f t="shared" si="25"/>
        <v>0</v>
      </c>
      <c r="AS24" s="80">
        <f t="shared" ref="AS24:AS27" si="27">(N24+S24+X24+AC24)-(D24+C24)</f>
        <v>0</v>
      </c>
      <c r="AT24" s="81">
        <f t="shared" si="26"/>
        <v>0</v>
      </c>
    </row>
    <row r="25" spans="1:46" ht="31.5" customHeight="1" thickBot="1">
      <c r="A25" s="5246"/>
      <c r="B25" s="4304"/>
      <c r="C25" s="4305">
        <v>20</v>
      </c>
      <c r="D25" s="2950">
        <f t="shared" si="23"/>
        <v>0</v>
      </c>
      <c r="E25" s="4306"/>
      <c r="F25" s="4307"/>
      <c r="G25" s="4308"/>
      <c r="H25" s="4309"/>
      <c r="I25" s="4310" t="s">
        <v>1189</v>
      </c>
      <c r="J25" s="4311" t="s">
        <v>185</v>
      </c>
      <c r="K25" s="4312" t="s">
        <v>690</v>
      </c>
      <c r="L25" s="4313" t="s">
        <v>519</v>
      </c>
      <c r="M25" s="4314"/>
      <c r="N25" s="4314"/>
      <c r="O25" s="4314"/>
      <c r="P25" s="4312"/>
      <c r="Q25" s="4313"/>
      <c r="R25" s="4315"/>
      <c r="S25" s="4315"/>
      <c r="T25" s="4315"/>
      <c r="U25" s="4316"/>
      <c r="V25" s="4317"/>
      <c r="W25" s="4315"/>
      <c r="X25" s="4315"/>
      <c r="Y25" s="4315"/>
      <c r="Z25" s="4318"/>
      <c r="AA25" s="4318"/>
      <c r="AB25" s="4319"/>
      <c r="AC25" s="481"/>
      <c r="AD25" s="481"/>
      <c r="AE25" s="4320" t="s">
        <v>228</v>
      </c>
      <c r="AF25" s="4321">
        <v>0.25</v>
      </c>
      <c r="AG25" s="4322" t="s">
        <v>229</v>
      </c>
      <c r="AH25" s="4321">
        <v>0.25</v>
      </c>
      <c r="AI25" s="4323"/>
      <c r="AJ25" s="4324"/>
      <c r="AK25" s="4325">
        <f t="shared" si="24"/>
        <v>0.5</v>
      </c>
      <c r="AL25" s="4326"/>
      <c r="AM25" s="4327"/>
      <c r="AN25" s="4328"/>
      <c r="AO25" s="4329"/>
      <c r="AP25" s="4327"/>
      <c r="AQ25" s="4328"/>
      <c r="AR25" s="2149">
        <f t="shared" si="25"/>
        <v>0</v>
      </c>
      <c r="AS25" s="80">
        <f t="shared" si="27"/>
        <v>-20</v>
      </c>
      <c r="AT25" s="81">
        <f t="shared" si="26"/>
        <v>0</v>
      </c>
    </row>
    <row r="26" spans="1:46" ht="31.5" customHeight="1">
      <c r="A26" s="5244" t="s">
        <v>1190</v>
      </c>
      <c r="B26" s="4330"/>
      <c r="C26" s="4331">
        <v>20</v>
      </c>
      <c r="D26" s="2981">
        <f t="shared" si="23"/>
        <v>0</v>
      </c>
      <c r="E26" s="4332"/>
      <c r="F26" s="4333"/>
      <c r="G26" s="4334"/>
      <c r="H26" s="4335"/>
      <c r="I26" s="4336" t="s">
        <v>1191</v>
      </c>
      <c r="J26" s="4337">
        <v>1</v>
      </c>
      <c r="K26" s="2714" t="s">
        <v>1185</v>
      </c>
      <c r="L26" s="4338" t="s">
        <v>1186</v>
      </c>
      <c r="M26" s="4339"/>
      <c r="N26" s="4339">
        <v>20</v>
      </c>
      <c r="O26" s="4339"/>
      <c r="P26" s="2714"/>
      <c r="Q26" s="4338"/>
      <c r="R26" s="4340"/>
      <c r="S26" s="4340"/>
      <c r="T26" s="4340"/>
      <c r="U26" s="4341"/>
      <c r="V26" s="4342"/>
      <c r="W26" s="4340"/>
      <c r="X26" s="4340"/>
      <c r="Y26" s="4340"/>
      <c r="Z26" s="4343"/>
      <c r="AA26" s="4343"/>
      <c r="AB26" s="4344"/>
      <c r="AC26" s="481"/>
      <c r="AD26" s="481"/>
      <c r="AE26" s="4345" t="s">
        <v>228</v>
      </c>
      <c r="AF26" s="4346">
        <v>0.25</v>
      </c>
      <c r="AG26" s="4347" t="s">
        <v>229</v>
      </c>
      <c r="AH26" s="4346">
        <v>0.25</v>
      </c>
      <c r="AI26" s="4348"/>
      <c r="AJ26" s="4349"/>
      <c r="AK26" s="4350">
        <f t="shared" si="24"/>
        <v>0.5</v>
      </c>
      <c r="AL26" s="4351"/>
      <c r="AM26" s="4352"/>
      <c r="AN26" s="4353"/>
      <c r="AO26" s="4354"/>
      <c r="AP26" s="4352"/>
      <c r="AQ26" s="4353"/>
      <c r="AR26" s="2149">
        <f t="shared" si="25"/>
        <v>0</v>
      </c>
      <c r="AS26" s="80">
        <f t="shared" si="27"/>
        <v>0</v>
      </c>
      <c r="AT26" s="81">
        <f t="shared" si="26"/>
        <v>0</v>
      </c>
    </row>
    <row r="27" spans="1:46" ht="31.5" customHeight="1">
      <c r="A27" s="5244"/>
      <c r="B27" s="4355"/>
      <c r="C27" s="4356">
        <v>10</v>
      </c>
      <c r="D27" s="2283">
        <f t="shared" si="23"/>
        <v>0</v>
      </c>
      <c r="E27" s="4357"/>
      <c r="F27" s="4358"/>
      <c r="G27" s="4359"/>
      <c r="H27" s="4360"/>
      <c r="I27" s="4361" t="s">
        <v>1192</v>
      </c>
      <c r="J27" s="4362">
        <v>1</v>
      </c>
      <c r="K27" s="61" t="s">
        <v>1185</v>
      </c>
      <c r="L27" s="2737" t="s">
        <v>1186</v>
      </c>
      <c r="M27" s="536"/>
      <c r="N27" s="536">
        <v>10</v>
      </c>
      <c r="O27" s="536"/>
      <c r="P27" s="61"/>
      <c r="Q27" s="2737"/>
      <c r="R27" s="481"/>
      <c r="S27" s="481"/>
      <c r="T27" s="481"/>
      <c r="U27" s="148"/>
      <c r="V27" s="4234"/>
      <c r="W27" s="481"/>
      <c r="X27" s="481"/>
      <c r="Y27" s="481"/>
      <c r="Z27" s="4363"/>
      <c r="AA27" s="4363"/>
      <c r="AB27" s="1590"/>
      <c r="AC27" s="481"/>
      <c r="AD27" s="481"/>
      <c r="AE27" s="3464" t="s">
        <v>229</v>
      </c>
      <c r="AF27" s="538">
        <v>0.5</v>
      </c>
      <c r="AG27" s="4205"/>
      <c r="AH27" s="4205"/>
      <c r="AI27" s="4205"/>
      <c r="AJ27" s="4206"/>
      <c r="AK27" s="4207">
        <f t="shared" si="24"/>
        <v>0.5</v>
      </c>
      <c r="AL27" s="4364"/>
      <c r="AM27" s="4365"/>
      <c r="AN27" s="4366"/>
      <c r="AO27" s="4367"/>
      <c r="AP27" s="4365"/>
      <c r="AQ27" s="4366"/>
      <c r="AR27" s="2149">
        <f t="shared" si="25"/>
        <v>0</v>
      </c>
      <c r="AS27" s="80">
        <f t="shared" si="27"/>
        <v>0</v>
      </c>
      <c r="AT27" s="81">
        <f t="shared" si="26"/>
        <v>0</v>
      </c>
    </row>
    <row r="28" spans="1:46">
      <c r="A28" s="4260" t="s">
        <v>1193</v>
      </c>
      <c r="B28" s="581">
        <f>SUM(B23:B27)</f>
        <v>0</v>
      </c>
      <c r="C28" s="581"/>
      <c r="D28" s="582"/>
      <c r="E28" s="583"/>
      <c r="F28" s="581">
        <f t="shared" ref="F28:G28" si="28">SUM(F23:F27)</f>
        <v>0</v>
      </c>
      <c r="G28" s="584">
        <f t="shared" si="28"/>
        <v>0</v>
      </c>
      <c r="H28" s="4220">
        <f t="shared" ref="H28" si="29">SUM(H23:H27)</f>
        <v>0</v>
      </c>
      <c r="I28" s="501"/>
      <c r="J28" s="2198"/>
      <c r="K28" s="4221"/>
      <c r="L28" s="4222"/>
      <c r="M28" s="2177"/>
      <c r="N28" s="2177"/>
      <c r="O28" s="2177"/>
      <c r="P28" s="4368"/>
      <c r="Q28" s="4225"/>
      <c r="R28" s="2177"/>
      <c r="S28" s="2177"/>
      <c r="T28" s="2177"/>
      <c r="U28" s="4368"/>
      <c r="V28" s="4225"/>
      <c r="W28" s="2177"/>
      <c r="X28" s="2177"/>
      <c r="Y28" s="2177"/>
      <c r="Z28" s="4225"/>
      <c r="AA28" s="4225"/>
      <c r="AB28" s="4248"/>
      <c r="AC28" s="4249"/>
      <c r="AD28" s="4249"/>
      <c r="AE28" s="3538"/>
      <c r="AF28" s="3539"/>
      <c r="AG28" s="2153"/>
      <c r="AH28" s="581"/>
      <c r="AI28" s="2153"/>
      <c r="AJ28" s="4227"/>
      <c r="AK28" s="4228">
        <v>1</v>
      </c>
      <c r="AL28" s="585"/>
      <c r="AM28" s="487"/>
      <c r="AN28" s="2186"/>
      <c r="AO28" s="4229"/>
      <c r="AP28" s="487"/>
      <c r="AQ28" s="2186"/>
      <c r="AR28" s="491"/>
      <c r="AS28" s="487"/>
      <c r="AT28" s="487"/>
    </row>
    <row r="29" spans="1:46">
      <c r="A29" s="4369" t="s">
        <v>1054</v>
      </c>
      <c r="B29" s="4193"/>
      <c r="C29" s="4193"/>
      <c r="D29" s="4193"/>
      <c r="E29" s="4370"/>
      <c r="F29" s="4371"/>
      <c r="G29" s="4372"/>
      <c r="H29" s="4193"/>
      <c r="I29" s="4373"/>
      <c r="J29" s="4184"/>
      <c r="K29" s="4374"/>
      <c r="L29" s="4375"/>
      <c r="M29" s="4187"/>
      <c r="N29" s="4187"/>
      <c r="O29" s="4187"/>
      <c r="P29" s="4185"/>
      <c r="Q29" s="4186"/>
      <c r="R29" s="4187"/>
      <c r="S29" s="4187"/>
      <c r="T29" s="4187"/>
      <c r="U29" s="4185"/>
      <c r="V29" s="4186"/>
      <c r="W29" s="4187"/>
      <c r="X29" s="4187"/>
      <c r="Y29" s="4187"/>
      <c r="Z29" s="4186"/>
      <c r="AA29" s="4186"/>
      <c r="AB29" s="4187"/>
      <c r="AC29" s="4376"/>
      <c r="AD29" s="4376"/>
      <c r="AE29" s="4377"/>
      <c r="AF29" s="4189"/>
      <c r="AG29" s="4378"/>
      <c r="AH29" s="4189"/>
      <c r="AI29" s="4378"/>
      <c r="AJ29" s="4190"/>
      <c r="AK29" s="4379"/>
      <c r="AL29" s="4380"/>
      <c r="AM29" s="4371"/>
      <c r="AN29" s="4381"/>
      <c r="AO29" s="4382"/>
      <c r="AP29" s="4371"/>
      <c r="AQ29" s="4381"/>
      <c r="AR29" s="4383"/>
      <c r="AS29" s="4371"/>
      <c r="AT29" s="4371"/>
    </row>
    <row r="30" spans="1:46" ht="31.5" customHeight="1">
      <c r="A30" s="5259" t="s">
        <v>1194</v>
      </c>
      <c r="B30" s="4230"/>
      <c r="C30" s="4230"/>
      <c r="D30" s="2283">
        <f t="shared" ref="D30:D33" si="30">SUM(E30:G30)</f>
        <v>0</v>
      </c>
      <c r="E30" s="4384"/>
      <c r="F30" s="4230"/>
      <c r="G30" s="4201"/>
      <c r="H30" s="4385"/>
      <c r="I30" s="4386" t="s">
        <v>1195</v>
      </c>
      <c r="J30" s="4238"/>
      <c r="K30" s="148" t="s">
        <v>545</v>
      </c>
      <c r="L30" s="149" t="s">
        <v>546</v>
      </c>
      <c r="M30" s="469"/>
      <c r="N30" s="469"/>
      <c r="O30" s="469"/>
      <c r="P30" s="4387"/>
      <c r="Q30" s="4239"/>
      <c r="R30" s="469"/>
      <c r="S30" s="469"/>
      <c r="T30" s="469"/>
      <c r="U30" s="4387"/>
      <c r="V30" s="4239"/>
      <c r="W30" s="469"/>
      <c r="X30" s="469"/>
      <c r="Y30" s="469"/>
      <c r="Z30" s="4239"/>
      <c r="AA30" s="4239"/>
      <c r="AB30" s="471"/>
      <c r="AC30" s="469"/>
      <c r="AD30" s="469"/>
      <c r="AE30" s="4388"/>
      <c r="AF30" s="4205"/>
      <c r="AG30" s="4205"/>
      <c r="AH30" s="4205"/>
      <c r="AI30" s="4205"/>
      <c r="AJ30" s="4206"/>
      <c r="AK30" s="4257"/>
      <c r="AL30" s="4389" t="s">
        <v>253</v>
      </c>
      <c r="AM30" s="4390" t="s">
        <v>768</v>
      </c>
      <c r="AN30" s="4391">
        <v>100</v>
      </c>
      <c r="AO30" s="4392" t="s">
        <v>1055</v>
      </c>
      <c r="AP30" s="4365"/>
      <c r="AQ30" s="4391">
        <v>100</v>
      </c>
      <c r="AR30" s="2149">
        <f t="shared" ref="AR30:AR33" si="31">(M30+R30+W30+AB30)-B30</f>
        <v>0</v>
      </c>
      <c r="AS30" s="80">
        <f t="shared" ref="AS30:AS33" si="32">(N30+S30+X30+AC30)-(D30+C30)</f>
        <v>0</v>
      </c>
      <c r="AT30" s="81">
        <f t="shared" ref="AT30:AT33" si="33">(O30+T30+Y30+AD30)-H30</f>
        <v>0</v>
      </c>
    </row>
    <row r="31" spans="1:46" ht="31.5" customHeight="1">
      <c r="A31" s="5260"/>
      <c r="B31" s="1614">
        <v>4</v>
      </c>
      <c r="C31" s="4230"/>
      <c r="D31" s="2283">
        <f t="shared" si="30"/>
        <v>0</v>
      </c>
      <c r="E31" s="4384"/>
      <c r="F31" s="4230"/>
      <c r="G31" s="4201"/>
      <c r="H31" s="4385"/>
      <c r="I31" s="4386" t="s">
        <v>1196</v>
      </c>
      <c r="J31" s="4393">
        <v>1</v>
      </c>
      <c r="K31" s="4394" t="s">
        <v>545</v>
      </c>
      <c r="L31" s="4395" t="s">
        <v>546</v>
      </c>
      <c r="M31" s="2896"/>
      <c r="N31" s="2896"/>
      <c r="O31" s="2896"/>
      <c r="P31" s="4394"/>
      <c r="Q31" s="4395"/>
      <c r="R31" s="2896"/>
      <c r="S31" s="469"/>
      <c r="T31" s="469"/>
      <c r="U31" s="4387"/>
      <c r="V31" s="4239"/>
      <c r="W31" s="469"/>
      <c r="X31" s="469"/>
      <c r="Y31" s="469"/>
      <c r="Z31" s="4239"/>
      <c r="AA31" s="4239"/>
      <c r="AB31" s="471"/>
      <c r="AC31" s="469"/>
      <c r="AD31" s="469"/>
      <c r="AE31" s="3483" t="s">
        <v>396</v>
      </c>
      <c r="AF31" s="4205"/>
      <c r="AG31" s="4205"/>
      <c r="AH31" s="4205"/>
      <c r="AI31" s="4205"/>
      <c r="AJ31" s="4206"/>
      <c r="AK31" s="4257"/>
      <c r="AL31" s="4208"/>
      <c r="AM31" s="4209"/>
      <c r="AN31" s="4210"/>
      <c r="AO31" s="4211"/>
      <c r="AP31" s="4209"/>
      <c r="AQ31" s="4210"/>
      <c r="AR31" s="2149">
        <f t="shared" si="31"/>
        <v>-4</v>
      </c>
      <c r="AS31" s="80">
        <f t="shared" si="32"/>
        <v>0</v>
      </c>
      <c r="AT31" s="81">
        <f t="shared" si="33"/>
        <v>0</v>
      </c>
    </row>
    <row r="32" spans="1:46" ht="31.5" customHeight="1">
      <c r="A32" s="5260"/>
      <c r="B32" s="4200"/>
      <c r="C32" s="1614">
        <v>3</v>
      </c>
      <c r="D32" s="2283">
        <f t="shared" si="30"/>
        <v>0</v>
      </c>
      <c r="E32" s="4384"/>
      <c r="F32" s="4230"/>
      <c r="G32" s="4201"/>
      <c r="H32" s="4385"/>
      <c r="I32" s="4386" t="s">
        <v>1197</v>
      </c>
      <c r="J32" s="4396" t="s">
        <v>185</v>
      </c>
      <c r="K32" s="4397" t="s">
        <v>545</v>
      </c>
      <c r="L32" s="4398" t="s">
        <v>546</v>
      </c>
      <c r="M32" s="4399"/>
      <c r="N32" s="4399"/>
      <c r="O32" s="4399"/>
      <c r="P32" s="4397"/>
      <c r="Q32" s="4398"/>
      <c r="R32" s="4399"/>
      <c r="S32" s="469"/>
      <c r="T32" s="469"/>
      <c r="U32" s="4387"/>
      <c r="V32" s="4239"/>
      <c r="W32" s="469"/>
      <c r="X32" s="469"/>
      <c r="Y32" s="469"/>
      <c r="Z32" s="4239"/>
      <c r="AA32" s="4239"/>
      <c r="AB32" s="471"/>
      <c r="AC32" s="469"/>
      <c r="AD32" s="469"/>
      <c r="AE32" s="3483" t="s">
        <v>396</v>
      </c>
      <c r="AF32" s="4205"/>
      <c r="AG32" s="4205"/>
      <c r="AH32" s="4205"/>
      <c r="AI32" s="4205"/>
      <c r="AJ32" s="4206"/>
      <c r="AK32" s="4257"/>
      <c r="AL32" s="4208"/>
      <c r="AM32" s="4209"/>
      <c r="AN32" s="4210"/>
      <c r="AO32" s="4211"/>
      <c r="AP32" s="4209"/>
      <c r="AQ32" s="4210"/>
      <c r="AR32" s="2149">
        <f t="shared" si="31"/>
        <v>0</v>
      </c>
      <c r="AS32" s="80">
        <f t="shared" si="32"/>
        <v>-3</v>
      </c>
      <c r="AT32" s="81">
        <f t="shared" si="33"/>
        <v>0</v>
      </c>
    </row>
    <row r="33" spans="1:46" ht="31.5" customHeight="1">
      <c r="A33" s="5261"/>
      <c r="B33" s="1614">
        <v>15</v>
      </c>
      <c r="C33" s="4230"/>
      <c r="D33" s="2283">
        <f t="shared" si="30"/>
        <v>0</v>
      </c>
      <c r="E33" s="4384"/>
      <c r="F33" s="4230"/>
      <c r="G33" s="4201"/>
      <c r="H33" s="4385"/>
      <c r="I33" s="4400" t="s">
        <v>1198</v>
      </c>
      <c r="J33" s="1176">
        <v>1</v>
      </c>
      <c r="K33" s="4401" t="s">
        <v>525</v>
      </c>
      <c r="L33" s="4398" t="s">
        <v>1141</v>
      </c>
      <c r="M33" s="4399"/>
      <c r="N33" s="4399"/>
      <c r="O33" s="4399"/>
      <c r="P33" s="4397"/>
      <c r="Q33" s="4398"/>
      <c r="R33" s="4399"/>
      <c r="S33" s="469"/>
      <c r="T33" s="469"/>
      <c r="U33" s="4387"/>
      <c r="V33" s="4239"/>
      <c r="W33" s="469"/>
      <c r="X33" s="469"/>
      <c r="Y33" s="469"/>
      <c r="Z33" s="4239"/>
      <c r="AA33" s="4239"/>
      <c r="AB33" s="471"/>
      <c r="AC33" s="469"/>
      <c r="AD33" s="469"/>
      <c r="AE33" s="3483" t="s">
        <v>396</v>
      </c>
      <c r="AF33" s="4205"/>
      <c r="AG33" s="4205"/>
      <c r="AH33" s="4205"/>
      <c r="AI33" s="4205"/>
      <c r="AJ33" s="4206"/>
      <c r="AK33" s="4257"/>
      <c r="AL33" s="4208"/>
      <c r="AM33" s="4209"/>
      <c r="AN33" s="4210"/>
      <c r="AO33" s="4211"/>
      <c r="AP33" s="4209"/>
      <c r="AQ33" s="4210"/>
      <c r="AR33" s="2149">
        <f t="shared" si="31"/>
        <v>-15</v>
      </c>
      <c r="AS33" s="80">
        <f t="shared" si="32"/>
        <v>0</v>
      </c>
      <c r="AT33" s="81">
        <f t="shared" si="33"/>
        <v>0</v>
      </c>
    </row>
    <row r="34" spans="1:46" ht="15.75" thickBot="1">
      <c r="A34" s="4219" t="s">
        <v>1199</v>
      </c>
      <c r="B34" s="581">
        <f>SUM(B30:B33)</f>
        <v>19</v>
      </c>
      <c r="C34" s="581">
        <f t="shared" ref="C34:H34" si="34">SUM(C30:C33)</f>
        <v>3</v>
      </c>
      <c r="D34" s="582">
        <f t="shared" si="34"/>
        <v>0</v>
      </c>
      <c r="E34" s="583">
        <f t="shared" si="34"/>
        <v>0</v>
      </c>
      <c r="F34" s="581">
        <f t="shared" ref="F34:G34" si="35">SUM(F30:F33)</f>
        <v>0</v>
      </c>
      <c r="G34" s="584">
        <f t="shared" si="35"/>
        <v>0</v>
      </c>
      <c r="H34" s="4220">
        <f t="shared" si="34"/>
        <v>0</v>
      </c>
      <c r="I34" s="4402"/>
      <c r="J34" s="4403"/>
      <c r="K34" s="4404"/>
      <c r="L34" s="4405"/>
      <c r="M34" s="4249"/>
      <c r="N34" s="4249"/>
      <c r="O34" s="4249"/>
      <c r="P34" s="4368"/>
      <c r="Q34" s="4225"/>
      <c r="R34" s="4249"/>
      <c r="S34" s="4249"/>
      <c r="T34" s="4249"/>
      <c r="U34" s="4368"/>
      <c r="V34" s="4225"/>
      <c r="W34" s="4249"/>
      <c r="X34" s="4249"/>
      <c r="Y34" s="4249"/>
      <c r="Z34" s="4225"/>
      <c r="AA34" s="4225"/>
      <c r="AB34" s="4248"/>
      <c r="AC34" s="4249"/>
      <c r="AD34" s="4249"/>
      <c r="AE34" s="4406"/>
      <c r="AF34" s="4407"/>
      <c r="AG34" s="4407"/>
      <c r="AH34" s="4407"/>
      <c r="AI34" s="4408"/>
      <c r="AJ34" s="4409"/>
      <c r="AK34" s="4410"/>
      <c r="AL34" s="4411"/>
      <c r="AM34" s="4407"/>
      <c r="AN34" s="4412">
        <v>1</v>
      </c>
      <c r="AO34" s="4413"/>
      <c r="AP34" s="4407"/>
      <c r="AQ34" s="4412">
        <v>1</v>
      </c>
      <c r="AR34" s="585"/>
      <c r="AS34" s="581"/>
      <c r="AT34" s="581"/>
    </row>
    <row r="35" spans="1:46">
      <c r="A35" s="4414" t="s">
        <v>1200</v>
      </c>
      <c r="B35" s="4415">
        <f>SUM(B11+B16+B22+B28+B34)</f>
        <v>187</v>
      </c>
      <c r="C35" s="4415">
        <f>SUM(C11+C16+C22+C23+C34)</f>
        <v>134</v>
      </c>
      <c r="D35" s="4416">
        <f>SUM(D11+D16+D22+D23+D34)</f>
        <v>45</v>
      </c>
      <c r="E35" s="4417">
        <f t="shared" ref="E35:H35" si="36">SUM(E11+E16+E22+E34)</f>
        <v>0</v>
      </c>
      <c r="F35" s="4418">
        <f t="shared" ref="F35" si="37">SUM(F11+F16+F22+F34)</f>
        <v>25</v>
      </c>
      <c r="G35" s="4419">
        <f>SUM(G11+G16+G22+G23+G34)</f>
        <v>0</v>
      </c>
      <c r="H35" s="4420">
        <f t="shared" si="36"/>
        <v>0</v>
      </c>
      <c r="I35" s="4421"/>
      <c r="J35" s="4422"/>
      <c r="K35" s="4423"/>
      <c r="L35" s="4424"/>
      <c r="M35" s="4425"/>
      <c r="N35" s="4425"/>
      <c r="O35" s="4425"/>
      <c r="P35" s="4426"/>
      <c r="Q35" s="4427"/>
      <c r="R35" s="4425"/>
      <c r="S35" s="4425"/>
      <c r="T35" s="4425"/>
      <c r="U35" s="4423"/>
      <c r="V35" s="4422"/>
      <c r="W35" s="5262"/>
      <c r="X35" s="5262"/>
      <c r="Y35" s="4428"/>
      <c r="Z35" s="4422"/>
      <c r="AA35" s="4422"/>
      <c r="AB35" s="5262"/>
      <c r="AC35" s="5262"/>
      <c r="AD35" s="4428"/>
      <c r="AE35" s="4429"/>
      <c r="AF35" s="4429"/>
      <c r="AG35" s="4429"/>
      <c r="AH35" s="4429"/>
      <c r="AI35" s="4429"/>
      <c r="AJ35" s="4429"/>
      <c r="AK35" s="4430"/>
      <c r="AL35" s="4430"/>
      <c r="AM35" s="4430"/>
      <c r="AN35" s="4430"/>
      <c r="AO35" s="4430"/>
      <c r="AP35" s="4430"/>
      <c r="AQ35" s="4431"/>
      <c r="AR35" s="4432"/>
      <c r="AS35" s="4432"/>
      <c r="AT35" s="4432"/>
    </row>
    <row r="36" spans="1:46">
      <c r="A36" s="4433" t="s">
        <v>1201</v>
      </c>
      <c r="B36" s="4418">
        <f>SUM(B11+B16+B22+B28+B34)</f>
        <v>187</v>
      </c>
      <c r="C36" s="4418">
        <f>SUM(C11+C16+C22+C24+C25+C34)</f>
        <v>94</v>
      </c>
      <c r="D36" s="4434">
        <f>SUM(D11+D16+D22+D24+D25+D34)</f>
        <v>25</v>
      </c>
      <c r="E36" s="4417">
        <f t="shared" ref="E36:H36" si="38">SUM(E11+E16+E22+E34)</f>
        <v>0</v>
      </c>
      <c r="F36" s="4418">
        <f t="shared" ref="F36:G36" si="39">SUM(F11+F16+F22+F34)</f>
        <v>25</v>
      </c>
      <c r="G36" s="4419">
        <f t="shared" si="39"/>
        <v>0</v>
      </c>
      <c r="H36" s="4435">
        <f t="shared" si="38"/>
        <v>0</v>
      </c>
      <c r="I36" s="4436"/>
      <c r="J36" s="4437"/>
      <c r="K36" s="4438"/>
      <c r="L36" s="4439"/>
      <c r="M36" s="4440"/>
      <c r="N36" s="4440"/>
      <c r="O36" s="4440"/>
      <c r="P36" s="4441"/>
      <c r="Q36" s="4442"/>
      <c r="R36" s="4440"/>
      <c r="S36" s="4440"/>
      <c r="T36" s="4440"/>
      <c r="U36" s="4438"/>
      <c r="V36" s="4437"/>
      <c r="W36" s="5263"/>
      <c r="X36" s="5263"/>
      <c r="Y36" s="2558"/>
      <c r="Z36" s="4437"/>
      <c r="AA36" s="4437"/>
      <c r="AB36" s="5263"/>
      <c r="AC36" s="5263"/>
      <c r="AD36" s="2558"/>
      <c r="AE36" s="4443"/>
      <c r="AF36" s="4443"/>
      <c r="AG36" s="4443"/>
      <c r="AH36" s="4443"/>
      <c r="AI36" s="4443"/>
      <c r="AJ36" s="4443"/>
      <c r="AK36" s="4444"/>
      <c r="AL36" s="4444"/>
      <c r="AM36" s="4444"/>
      <c r="AN36" s="4444"/>
      <c r="AO36" s="4444"/>
      <c r="AP36" s="4444"/>
      <c r="AQ36" s="4432"/>
      <c r="AR36" s="4432"/>
      <c r="AS36" s="4432"/>
      <c r="AT36" s="4432"/>
    </row>
    <row r="37" spans="1:46" ht="15.75" thickBot="1">
      <c r="A37" s="4433" t="s">
        <v>1202</v>
      </c>
      <c r="B37" s="4445">
        <f>SUM(B11+B16+B22+B28+B34)</f>
        <v>187</v>
      </c>
      <c r="C37" s="4445">
        <f>SUM(C11+C16+C22+C26+C27+C34)</f>
        <v>84</v>
      </c>
      <c r="D37" s="4446">
        <f>SUM(D11+D16+D22+D34)</f>
        <v>25</v>
      </c>
      <c r="E37" s="4447">
        <f t="shared" ref="E37:H37" si="40">SUM(E11+E16+E22+E34)</f>
        <v>0</v>
      </c>
      <c r="F37" s="4448">
        <f t="shared" ref="F37" si="41">SUM(F11+F16+F22+F34)</f>
        <v>25</v>
      </c>
      <c r="G37" s="4449">
        <f>SUM(G11+G16+G22+G34)</f>
        <v>0</v>
      </c>
      <c r="H37" s="4450">
        <f t="shared" si="40"/>
        <v>0</v>
      </c>
      <c r="I37" s="4436"/>
      <c r="J37" s="4437"/>
      <c r="K37" s="4438"/>
      <c r="L37" s="4439"/>
      <c r="M37" s="4440"/>
      <c r="N37" s="4440"/>
      <c r="O37" s="4440"/>
      <c r="P37" s="4441"/>
      <c r="Q37" s="4442"/>
      <c r="R37" s="4440"/>
      <c r="S37" s="4451"/>
      <c r="T37" s="4451"/>
      <c r="U37" s="4438"/>
      <c r="V37" s="4452"/>
      <c r="W37" s="5251"/>
      <c r="X37" s="5251"/>
      <c r="Y37" s="4453"/>
      <c r="Z37" s="4437"/>
      <c r="AA37" s="4452"/>
      <c r="AB37" s="5251"/>
      <c r="AC37" s="5251"/>
      <c r="AD37" s="4453"/>
      <c r="AE37" s="4443"/>
      <c r="AF37" s="4443"/>
      <c r="AG37" s="4443"/>
      <c r="AH37" s="4443"/>
      <c r="AI37" s="4443"/>
      <c r="AJ37" s="4443"/>
      <c r="AK37" s="4444"/>
      <c r="AL37" s="4444"/>
      <c r="AM37" s="4444"/>
      <c r="AN37" s="4444"/>
      <c r="AO37" s="4444"/>
      <c r="AP37" s="4444"/>
      <c r="AQ37" s="4432"/>
      <c r="AR37" s="4432"/>
      <c r="AS37" s="4432"/>
      <c r="AT37" s="4432"/>
    </row>
    <row r="38" spans="1:46" ht="15" customHeight="1" thickBot="1">
      <c r="A38" s="2562"/>
      <c r="B38" s="4454"/>
      <c r="C38" s="4454"/>
      <c r="D38" s="4454"/>
      <c r="E38" s="4454"/>
      <c r="F38" s="4454"/>
      <c r="G38" s="4454"/>
      <c r="H38" s="4454"/>
      <c r="I38" s="4455" t="s">
        <v>1203</v>
      </c>
      <c r="J38" s="4456"/>
      <c r="K38" s="2131"/>
      <c r="L38" s="2132"/>
      <c r="M38" s="2246"/>
      <c r="N38" s="2246"/>
      <c r="O38" s="2246"/>
      <c r="P38" s="2131"/>
      <c r="Q38" s="2132"/>
      <c r="R38" s="2246"/>
      <c r="S38" s="2246"/>
      <c r="T38" s="2246"/>
      <c r="U38" s="2131"/>
      <c r="V38" s="2132"/>
      <c r="W38" s="2246"/>
      <c r="X38" s="2246"/>
      <c r="Y38" s="2246"/>
      <c r="Z38" s="2132"/>
      <c r="AA38" s="2132"/>
      <c r="AB38" s="2246"/>
      <c r="AC38" s="2246"/>
      <c r="AD38" s="2246"/>
      <c r="AE38" s="678"/>
      <c r="AF38" s="678"/>
      <c r="AG38" s="678"/>
      <c r="AH38" s="678"/>
      <c r="AI38" s="678"/>
      <c r="AJ38" s="678"/>
      <c r="AK38" s="4233"/>
      <c r="AL38" s="4457"/>
      <c r="AM38" s="4457"/>
      <c r="AN38" s="4457"/>
      <c r="AO38" s="4457"/>
      <c r="AP38" s="4457"/>
      <c r="AQ38" s="678"/>
      <c r="AR38" s="678"/>
      <c r="AS38" s="678"/>
    </row>
    <row r="39" spans="1:46" ht="15.75" customHeight="1" thickBot="1">
      <c r="A39" s="206" t="s">
        <v>124</v>
      </c>
      <c r="D39" s="207"/>
      <c r="E39" s="207"/>
      <c r="F39" s="207"/>
      <c r="G39" s="207"/>
      <c r="H39" s="207"/>
      <c r="I39" s="206" t="s">
        <v>124</v>
      </c>
      <c r="J39" s="4456"/>
      <c r="K39" s="4458"/>
      <c r="L39" s="4459"/>
      <c r="M39" s="961"/>
      <c r="N39" s="961"/>
      <c r="O39" s="961"/>
      <c r="P39" s="4458"/>
      <c r="Q39" s="4459"/>
      <c r="R39" s="961"/>
      <c r="S39" s="961"/>
      <c r="T39" s="961"/>
      <c r="U39" s="4458"/>
      <c r="V39" s="4459"/>
      <c r="W39" s="961"/>
      <c r="X39" s="961"/>
      <c r="Y39" s="961"/>
      <c r="Z39" s="4459"/>
      <c r="AA39" s="4459"/>
      <c r="AB39" s="961"/>
      <c r="AC39" s="961"/>
      <c r="AD39" s="961"/>
      <c r="AE39" s="964"/>
      <c r="AF39" s="964"/>
      <c r="AG39" s="964"/>
      <c r="AH39" s="964"/>
      <c r="AI39" s="964"/>
      <c r="AJ39" s="964"/>
      <c r="AK39" s="4460" t="s">
        <v>256</v>
      </c>
      <c r="AL39" s="4461"/>
      <c r="AM39" s="4461"/>
      <c r="AN39" s="4462"/>
      <c r="AO39" s="5267" t="s">
        <v>257</v>
      </c>
      <c r="AP39" s="5268"/>
      <c r="AQ39" s="5269"/>
      <c r="AR39" s="11" t="s">
        <v>1204</v>
      </c>
      <c r="AS39" s="678"/>
    </row>
    <row r="40" spans="1:46" ht="15.75" customHeight="1" thickBot="1">
      <c r="A40" s="211" t="s">
        <v>258</v>
      </c>
      <c r="D40" s="207"/>
      <c r="E40" s="207"/>
      <c r="F40" s="207"/>
      <c r="G40" s="207"/>
      <c r="H40" s="207"/>
      <c r="I40" s="212" t="s">
        <v>259</v>
      </c>
      <c r="J40" s="4456"/>
      <c r="K40" s="4458"/>
      <c r="L40" s="4459"/>
      <c r="M40" s="961"/>
      <c r="N40" s="961"/>
      <c r="O40" s="961"/>
      <c r="P40" s="4458"/>
      <c r="Q40" s="4459"/>
      <c r="R40" s="961"/>
      <c r="S40" s="961"/>
      <c r="T40" s="961"/>
      <c r="U40" s="4458"/>
      <c r="V40" s="4459"/>
      <c r="W40" s="961"/>
      <c r="X40" s="961"/>
      <c r="Y40" s="961"/>
      <c r="Z40" s="4459"/>
      <c r="AA40" s="4459"/>
      <c r="AB40" s="961"/>
      <c r="AC40" s="961"/>
      <c r="AD40" s="961"/>
      <c r="AE40" s="964"/>
      <c r="AF40" s="964"/>
      <c r="AG40" s="964"/>
      <c r="AH40" s="964"/>
      <c r="AI40" s="964"/>
      <c r="AJ40" s="964"/>
      <c r="AK40" s="2685" t="s">
        <v>1205</v>
      </c>
      <c r="AL40" s="2686"/>
      <c r="AM40" s="2686"/>
      <c r="AN40" s="2687"/>
      <c r="AO40" s="3077" t="s">
        <v>261</v>
      </c>
      <c r="AP40" s="3078" t="s">
        <v>262</v>
      </c>
      <c r="AQ40" s="3079" t="s">
        <v>1088</v>
      </c>
      <c r="AR40" s="672" t="s">
        <v>454</v>
      </c>
      <c r="AS40" s="678"/>
    </row>
    <row r="41" spans="1:46" ht="16.5" thickBot="1">
      <c r="A41" s="216" t="s">
        <v>265</v>
      </c>
      <c r="D41" s="207"/>
      <c r="E41" s="207"/>
      <c r="F41" s="207"/>
      <c r="G41" s="207"/>
      <c r="H41" s="207"/>
      <c r="I41" s="212" t="s">
        <v>266</v>
      </c>
      <c r="J41" s="4456"/>
      <c r="K41" s="2131"/>
      <c r="L41" s="2132"/>
      <c r="M41" s="2246"/>
      <c r="N41" s="2246"/>
      <c r="O41" s="2246"/>
      <c r="P41" s="2131"/>
      <c r="Q41" s="2132"/>
      <c r="R41" s="2246"/>
      <c r="S41" s="2246"/>
      <c r="T41" s="2246"/>
      <c r="U41" s="2131"/>
      <c r="V41" s="2132"/>
      <c r="W41" s="2246"/>
      <c r="X41" s="2246"/>
      <c r="Y41" s="2246"/>
      <c r="Z41" s="2427"/>
      <c r="AA41" s="2132"/>
      <c r="AB41" s="2246"/>
      <c r="AC41" s="2246"/>
      <c r="AD41" s="2246"/>
      <c r="AE41" s="678"/>
      <c r="AF41" s="678"/>
      <c r="AG41" s="678"/>
      <c r="AH41" s="678"/>
      <c r="AI41" s="678"/>
      <c r="AJ41" s="678"/>
      <c r="AK41" s="2691" t="s">
        <v>499</v>
      </c>
      <c r="AL41" s="2692"/>
      <c r="AM41" s="2692"/>
      <c r="AN41" s="2693"/>
      <c r="AO41" s="2848">
        <f>B35</f>
        <v>187</v>
      </c>
      <c r="AP41" s="2848">
        <f t="shared" ref="AP41:AQ41" si="42">C35</f>
        <v>134</v>
      </c>
      <c r="AQ41" s="2848">
        <f t="shared" si="42"/>
        <v>45</v>
      </c>
      <c r="AR41" s="675">
        <f>J37</f>
        <v>0</v>
      </c>
      <c r="AS41" s="678"/>
    </row>
    <row r="42" spans="1:46" ht="15" customHeight="1" thickBot="1">
      <c r="A42" s="211" t="s">
        <v>268</v>
      </c>
      <c r="D42" s="207"/>
      <c r="E42" s="207"/>
      <c r="F42" s="207"/>
      <c r="G42" s="207"/>
      <c r="H42" s="207"/>
      <c r="I42" s="212" t="s">
        <v>269</v>
      </c>
      <c r="J42" s="4456"/>
      <c r="K42" s="2131"/>
      <c r="L42" s="2132"/>
      <c r="M42" s="2246"/>
      <c r="N42" s="2246"/>
      <c r="O42" s="2246"/>
      <c r="P42" s="2131"/>
      <c r="Q42" s="2132"/>
      <c r="R42" s="2246"/>
      <c r="S42" s="2246"/>
      <c r="T42" s="2246"/>
      <c r="U42" s="2131"/>
      <c r="V42" s="2132"/>
      <c r="W42" s="2246"/>
      <c r="X42" s="2246"/>
      <c r="Y42" s="2246"/>
      <c r="Z42" s="2427"/>
      <c r="AA42" s="2132"/>
      <c r="AB42" s="2246"/>
      <c r="AC42" s="2246"/>
      <c r="AD42" s="2246"/>
      <c r="AE42" s="678"/>
      <c r="AF42" s="678"/>
      <c r="AG42" s="678"/>
      <c r="AH42" s="678"/>
      <c r="AI42" s="678"/>
      <c r="AJ42" s="678"/>
      <c r="AK42" s="4463" t="s">
        <v>369</v>
      </c>
      <c r="AL42" s="4464"/>
      <c r="AM42" s="4464"/>
      <c r="AN42" s="4465"/>
      <c r="AO42" s="2418"/>
      <c r="AP42" s="2850" t="s">
        <v>271</v>
      </c>
      <c r="AQ42" s="2418"/>
      <c r="AR42" s="11"/>
      <c r="AS42" s="678"/>
    </row>
    <row r="43" spans="1:46" ht="16.5" thickBot="1">
      <c r="A43" s="223" t="s">
        <v>272</v>
      </c>
      <c r="D43" s="207"/>
      <c r="E43" s="207"/>
      <c r="F43" s="207"/>
      <c r="G43" s="207"/>
      <c r="H43" s="207"/>
      <c r="I43" s="212" t="s">
        <v>273</v>
      </c>
      <c r="J43" s="4456"/>
      <c r="K43" s="2131"/>
      <c r="L43" s="2132"/>
      <c r="M43" s="2246"/>
      <c r="N43" s="2246"/>
      <c r="O43" s="2246"/>
      <c r="P43" s="2131"/>
      <c r="Q43" s="2132"/>
      <c r="R43" s="2246"/>
      <c r="S43" s="2246"/>
      <c r="T43" s="2246"/>
      <c r="U43" s="2131"/>
      <c r="V43" s="2132"/>
      <c r="W43" s="2246"/>
      <c r="X43" s="2246"/>
      <c r="Y43" s="2246"/>
      <c r="Z43" s="2132"/>
      <c r="AA43" s="2132"/>
      <c r="AB43" s="2246"/>
      <c r="AC43" s="2246"/>
      <c r="AD43" s="2246"/>
      <c r="AE43" s="678"/>
      <c r="AF43" s="678"/>
      <c r="AG43" s="678"/>
      <c r="AH43" s="678"/>
      <c r="AI43" s="678"/>
      <c r="AJ43" s="678"/>
      <c r="AK43" s="4466" t="s">
        <v>1206</v>
      </c>
      <c r="AL43" s="4467"/>
      <c r="AM43" s="4467"/>
      <c r="AN43" s="4468"/>
      <c r="AO43" s="2418"/>
      <c r="AP43" s="2848">
        <f>AO41+AP41+AQ41+AR41</f>
        <v>366</v>
      </c>
      <c r="AQ43" s="2418"/>
      <c r="AR43" s="11"/>
      <c r="AS43" s="678"/>
    </row>
    <row r="44" spans="1:46" ht="16.5" thickBot="1">
      <c r="A44" s="223" t="s">
        <v>275</v>
      </c>
      <c r="D44" s="207"/>
      <c r="E44" s="207"/>
      <c r="F44" s="207"/>
      <c r="G44" s="207"/>
      <c r="H44" s="207"/>
      <c r="I44" s="225" t="s">
        <v>276</v>
      </c>
      <c r="J44" s="4456"/>
      <c r="K44" s="2131"/>
      <c r="L44" s="2132"/>
      <c r="M44" s="2246"/>
      <c r="N44" s="2246"/>
      <c r="O44" s="2246"/>
      <c r="P44" s="2131"/>
      <c r="Q44" s="2132"/>
      <c r="R44" s="2246"/>
      <c r="S44" s="2246"/>
      <c r="T44" s="2246"/>
      <c r="U44" s="2131"/>
      <c r="V44" s="2132"/>
      <c r="W44" s="2246"/>
      <c r="X44" s="2246"/>
      <c r="Y44" s="2246"/>
      <c r="Z44" s="2132"/>
      <c r="AA44" s="2132"/>
      <c r="AB44" s="2246"/>
      <c r="AC44" s="2246"/>
      <c r="AD44" s="2246"/>
      <c r="AE44" s="678"/>
      <c r="AF44" s="678"/>
      <c r="AG44" s="678"/>
      <c r="AH44" s="678"/>
      <c r="AI44" s="678"/>
      <c r="AJ44" s="678"/>
      <c r="AK44" s="985"/>
      <c r="AR44" s="11"/>
      <c r="AS44" s="678"/>
    </row>
    <row r="45" spans="1:46" ht="16.5" thickBot="1">
      <c r="A45" s="223" t="s">
        <v>277</v>
      </c>
      <c r="D45" s="207"/>
      <c r="E45" s="207"/>
      <c r="F45" s="207"/>
      <c r="G45" s="207"/>
      <c r="H45" s="207"/>
      <c r="I45" s="212" t="s">
        <v>278</v>
      </c>
      <c r="J45" s="4456"/>
      <c r="K45" s="2131"/>
      <c r="L45" s="2132"/>
      <c r="M45" s="2246"/>
      <c r="N45" s="2246"/>
      <c r="O45" s="2246"/>
      <c r="P45" s="2131"/>
      <c r="Q45" s="2132"/>
      <c r="R45" s="2246"/>
      <c r="S45" s="2246"/>
      <c r="T45" s="2246"/>
      <c r="U45" s="2131"/>
      <c r="V45" s="2132"/>
      <c r="W45" s="2246"/>
      <c r="X45" s="2246"/>
      <c r="Y45" s="2246"/>
      <c r="Z45" s="2132"/>
      <c r="AA45" s="2132"/>
      <c r="AB45" s="2246"/>
      <c r="AC45" s="2246"/>
      <c r="AD45" s="2246"/>
      <c r="AE45" s="678"/>
      <c r="AF45" s="678"/>
      <c r="AG45" s="678"/>
      <c r="AH45" s="678"/>
      <c r="AI45" s="678"/>
      <c r="AJ45" s="678"/>
      <c r="AK45" s="4460" t="s">
        <v>256</v>
      </c>
      <c r="AL45" s="4461"/>
      <c r="AM45" s="4461"/>
      <c r="AN45" s="4462"/>
      <c r="AO45" s="5267" t="s">
        <v>257</v>
      </c>
      <c r="AP45" s="5268"/>
      <c r="AQ45" s="5269"/>
      <c r="AR45" s="11" t="s">
        <v>1207</v>
      </c>
      <c r="AS45" s="678"/>
    </row>
    <row r="46" spans="1:46" ht="16.5" thickBot="1">
      <c r="A46" s="223" t="s">
        <v>279</v>
      </c>
      <c r="D46" s="207"/>
      <c r="E46" s="207"/>
      <c r="F46" s="207"/>
      <c r="G46" s="207"/>
      <c r="H46" s="207"/>
      <c r="I46" s="225" t="s">
        <v>280</v>
      </c>
      <c r="AK46" s="2685" t="s">
        <v>1205</v>
      </c>
      <c r="AL46" s="4469"/>
      <c r="AM46" s="4469"/>
      <c r="AN46" s="4470"/>
      <c r="AO46" s="3077" t="s">
        <v>261</v>
      </c>
      <c r="AP46" s="3078" t="s">
        <v>262</v>
      </c>
      <c r="AQ46" s="3079" t="s">
        <v>1088</v>
      </c>
      <c r="AR46" s="672" t="s">
        <v>454</v>
      </c>
    </row>
    <row r="47" spans="1:46" ht="16.5" thickBot="1">
      <c r="A47" s="223" t="s">
        <v>281</v>
      </c>
      <c r="D47" s="207"/>
      <c r="E47" s="207"/>
      <c r="F47" s="207"/>
      <c r="G47" s="207"/>
      <c r="H47" s="207"/>
      <c r="I47" s="225" t="s">
        <v>282</v>
      </c>
      <c r="AK47" s="5264" t="s">
        <v>499</v>
      </c>
      <c r="AL47" s="5265"/>
      <c r="AM47" s="5265"/>
      <c r="AN47" s="5266"/>
      <c r="AO47" s="2848">
        <f>B36</f>
        <v>187</v>
      </c>
      <c r="AP47" s="2848">
        <f t="shared" ref="AP47:AQ47" si="43">C36</f>
        <v>94</v>
      </c>
      <c r="AQ47" s="2848">
        <f t="shared" si="43"/>
        <v>25</v>
      </c>
      <c r="AR47" s="675">
        <f>J43</f>
        <v>0</v>
      </c>
    </row>
    <row r="48" spans="1:46" ht="16.5" thickBot="1">
      <c r="A48" s="226" t="s">
        <v>283</v>
      </c>
      <c r="D48" s="207"/>
      <c r="E48" s="207"/>
      <c r="F48" s="207"/>
      <c r="G48" s="207"/>
      <c r="H48" s="207"/>
      <c r="I48" s="227" t="s">
        <v>284</v>
      </c>
      <c r="AK48" s="4463" t="s">
        <v>369</v>
      </c>
      <c r="AL48" s="4464"/>
      <c r="AM48" s="4464"/>
      <c r="AN48" s="4465"/>
      <c r="AO48" s="2418"/>
      <c r="AP48" s="2850" t="s">
        <v>271</v>
      </c>
      <c r="AQ48" s="2418"/>
      <c r="AR48" s="11"/>
      <c r="AS48" s="11"/>
    </row>
    <row r="49" spans="37:45" ht="15.75" customHeight="1" thickBot="1">
      <c r="AK49" s="4466" t="s">
        <v>1206</v>
      </c>
      <c r="AL49" s="4467"/>
      <c r="AM49" s="4467"/>
      <c r="AN49" s="4468"/>
      <c r="AO49" s="2418"/>
      <c r="AP49" s="2848">
        <f>AO47+AP47+AQ47+AR47</f>
        <v>306</v>
      </c>
      <c r="AQ49" s="2418"/>
      <c r="AR49" s="11"/>
      <c r="AS49" s="11"/>
    </row>
    <row r="50" spans="37:45" ht="15.75" thickBot="1">
      <c r="AK50" s="985"/>
      <c r="AR50" s="11"/>
      <c r="AS50" s="11"/>
    </row>
    <row r="51" spans="37:45" ht="15.75" thickBot="1">
      <c r="AK51" s="4460" t="s">
        <v>256</v>
      </c>
      <c r="AL51" s="4461"/>
      <c r="AM51" s="4461"/>
      <c r="AN51" s="4462"/>
      <c r="AO51" s="5267" t="s">
        <v>257</v>
      </c>
      <c r="AP51" s="5268"/>
      <c r="AQ51" s="5269"/>
      <c r="AR51" s="11" t="s">
        <v>1208</v>
      </c>
      <c r="AS51" s="11"/>
    </row>
    <row r="52" spans="37:45" ht="15.75" thickBot="1">
      <c r="AK52" s="2685" t="s">
        <v>1205</v>
      </c>
      <c r="AL52" s="4469"/>
      <c r="AM52" s="4469"/>
      <c r="AN52" s="4470"/>
      <c r="AO52" s="3077" t="s">
        <v>261</v>
      </c>
      <c r="AP52" s="3078" t="s">
        <v>262</v>
      </c>
      <c r="AQ52" s="3079" t="s">
        <v>1088</v>
      </c>
      <c r="AR52" s="672" t="s">
        <v>454</v>
      </c>
      <c r="AS52" s="11"/>
    </row>
    <row r="53" spans="37:45" ht="15.75" thickBot="1">
      <c r="AK53" s="5264" t="s">
        <v>499</v>
      </c>
      <c r="AL53" s="5265"/>
      <c r="AM53" s="5265"/>
      <c r="AN53" s="5266"/>
      <c r="AO53" s="2848">
        <f>B37</f>
        <v>187</v>
      </c>
      <c r="AP53" s="2848">
        <f t="shared" ref="AP53:AQ53" si="44">C37</f>
        <v>84</v>
      </c>
      <c r="AQ53" s="2848">
        <f t="shared" si="44"/>
        <v>25</v>
      </c>
      <c r="AR53" s="675">
        <f>J49</f>
        <v>0</v>
      </c>
      <c r="AS53" s="11"/>
    </row>
    <row r="54" spans="37:45" ht="15.75" thickBot="1">
      <c r="AK54" s="4463" t="s">
        <v>369</v>
      </c>
      <c r="AL54" s="4464"/>
      <c r="AM54" s="4464"/>
      <c r="AN54" s="4465"/>
      <c r="AO54" s="2418"/>
      <c r="AP54" s="2850" t="s">
        <v>271</v>
      </c>
      <c r="AQ54" s="2418"/>
      <c r="AR54" s="11"/>
      <c r="AS54" s="11"/>
    </row>
    <row r="55" spans="37:45" ht="15.75" customHeight="1" thickBot="1">
      <c r="AK55" s="4466" t="s">
        <v>1206</v>
      </c>
      <c r="AL55" s="4467"/>
      <c r="AM55" s="4467"/>
      <c r="AN55" s="4468"/>
      <c r="AO55" s="2418"/>
      <c r="AP55" s="2848">
        <f>AO53+AP53+AQ53+AR53</f>
        <v>296</v>
      </c>
      <c r="AQ55" s="2418"/>
      <c r="AR55" s="11"/>
      <c r="AS55" s="11"/>
    </row>
    <row r="56" spans="37:45">
      <c r="AS56" s="11"/>
    </row>
    <row r="57" spans="37:45">
      <c r="AS57" s="11"/>
    </row>
    <row r="58" spans="37:45">
      <c r="AS58" s="11"/>
    </row>
    <row r="59" spans="37:45">
      <c r="AS59" s="11"/>
    </row>
    <row r="60" spans="37:45">
      <c r="AS60" s="11"/>
    </row>
    <row r="61" spans="37:45">
      <c r="AS61" s="11"/>
    </row>
    <row r="62" spans="37:45">
      <c r="AS62" s="11"/>
    </row>
    <row r="63" spans="37:45">
      <c r="AS63" s="11"/>
    </row>
    <row r="64" spans="37:45">
      <c r="AS64" s="11"/>
    </row>
  </sheetData>
  <sheetProtection algorithmName="SHA-512" hashValue="SXzemlD7q3mq+djRQG3i6R6neqafwB1sm7+qwYVuHfhoyINNK5UqlO62EXVBdDtyod9TurthZ56/2XoDTbvgew==" saltValue="4ZU9ryZZq7FJIcK0czYPxw==" spinCount="100000" sheet="1" objects="1" scenarios="1"/>
  <protectedRanges>
    <protectedRange sqref="K7:AD33" name="Plage1"/>
  </protectedRanges>
  <mergeCells count="37">
    <mergeCell ref="AK53:AN53"/>
    <mergeCell ref="AO39:AQ39"/>
    <mergeCell ref="AO45:AQ45"/>
    <mergeCell ref="AO51:AQ51"/>
    <mergeCell ref="AK47:AN47"/>
    <mergeCell ref="A30:A33"/>
    <mergeCell ref="W35:X35"/>
    <mergeCell ref="AB35:AC35"/>
    <mergeCell ref="W36:X36"/>
    <mergeCell ref="AB36:AC36"/>
    <mergeCell ref="W37:X37"/>
    <mergeCell ref="AB37:AC37"/>
    <mergeCell ref="J1:P2"/>
    <mergeCell ref="AE4:AK4"/>
    <mergeCell ref="AE5:AJ5"/>
    <mergeCell ref="K4:O4"/>
    <mergeCell ref="P4:T4"/>
    <mergeCell ref="U4:Y4"/>
    <mergeCell ref="Z4:AD4"/>
    <mergeCell ref="Q1:R1"/>
    <mergeCell ref="Q2:R2"/>
    <mergeCell ref="Q3:R3"/>
    <mergeCell ref="A26:A27"/>
    <mergeCell ref="A24:A25"/>
    <mergeCell ref="B3:I3"/>
    <mergeCell ref="B1:I2"/>
    <mergeCell ref="AS1:AS2"/>
    <mergeCell ref="A1:A2"/>
    <mergeCell ref="AR1:AR2"/>
    <mergeCell ref="A7:A10"/>
    <mergeCell ref="A12:A15"/>
    <mergeCell ref="A17:A21"/>
    <mergeCell ref="A4:A5"/>
    <mergeCell ref="B4:D4"/>
    <mergeCell ref="AL1:AO1"/>
    <mergeCell ref="AL2:AO2"/>
    <mergeCell ref="I4:I5"/>
  </mergeCells>
  <conditionalFormatting sqref="AR7:AR10">
    <cfRule type="cellIs" dxfId="418" priority="49" operator="lessThan">
      <formula>0</formula>
    </cfRule>
  </conditionalFormatting>
  <conditionalFormatting sqref="AR12:AR15">
    <cfRule type="cellIs" dxfId="417" priority="45" operator="lessThan">
      <formula>0</formula>
    </cfRule>
  </conditionalFormatting>
  <conditionalFormatting sqref="AR17:AR21">
    <cfRule type="cellIs" dxfId="416" priority="41" operator="lessThan">
      <formula>0</formula>
    </cfRule>
  </conditionalFormatting>
  <conditionalFormatting sqref="AR23:AR27">
    <cfRule type="cellIs" dxfId="415" priority="20" operator="lessThan">
      <formula>0</formula>
    </cfRule>
  </conditionalFormatting>
  <conditionalFormatting sqref="AR30:AR33">
    <cfRule type="cellIs" dxfId="414" priority="4" operator="lessThan">
      <formula>0</formula>
    </cfRule>
  </conditionalFormatting>
  <conditionalFormatting sqref="AR7:AT10">
    <cfRule type="cellIs" dxfId="413" priority="46" operator="greaterThan">
      <formula>0</formula>
    </cfRule>
  </conditionalFormatting>
  <conditionalFormatting sqref="AR12:AT15">
    <cfRule type="cellIs" dxfId="412" priority="42" operator="greaterThan">
      <formula>0</formula>
    </cfRule>
  </conditionalFormatting>
  <conditionalFormatting sqref="AR17:AT21">
    <cfRule type="cellIs" dxfId="411" priority="37" operator="greaterThan">
      <formula>0</formula>
    </cfRule>
  </conditionalFormatting>
  <conditionalFormatting sqref="AR23:AT27">
    <cfRule type="cellIs" dxfId="410" priority="17" operator="greaterThan">
      <formula>0</formula>
    </cfRule>
  </conditionalFormatting>
  <conditionalFormatting sqref="AR30:AT33">
    <cfRule type="cellIs" dxfId="409" priority="1" operator="greaterThan">
      <formula>0</formula>
    </cfRule>
  </conditionalFormatting>
  <conditionalFormatting sqref="AS7:AS10">
    <cfRule type="cellIs" dxfId="408" priority="48" operator="lessThan">
      <formula>0</formula>
    </cfRule>
  </conditionalFormatting>
  <conditionalFormatting sqref="AS12:AS15">
    <cfRule type="cellIs" dxfId="407" priority="44" operator="lessThan">
      <formula>0</formula>
    </cfRule>
  </conditionalFormatting>
  <conditionalFormatting sqref="AS17:AS21">
    <cfRule type="cellIs" dxfId="406" priority="40" operator="lessThan">
      <formula>0</formula>
    </cfRule>
  </conditionalFormatting>
  <conditionalFormatting sqref="AS23:AS27">
    <cfRule type="cellIs" dxfId="405" priority="19" operator="lessThan">
      <formula>0</formula>
    </cfRule>
  </conditionalFormatting>
  <conditionalFormatting sqref="AS30:AS33">
    <cfRule type="cellIs" dxfId="404" priority="3" operator="lessThan">
      <formula>0</formula>
    </cfRule>
  </conditionalFormatting>
  <conditionalFormatting sqref="AT7:AT10">
    <cfRule type="cellIs" dxfId="403" priority="47" operator="lessThan">
      <formula>0</formula>
    </cfRule>
  </conditionalFormatting>
  <conditionalFormatting sqref="AT12:AT15">
    <cfRule type="cellIs" dxfId="402" priority="43" operator="lessThan">
      <formula>0</formula>
    </cfRule>
  </conditionalFormatting>
  <conditionalFormatting sqref="AT17:AT21">
    <cfRule type="cellIs" dxfId="401" priority="39" operator="lessThan">
      <formula>0</formula>
    </cfRule>
  </conditionalFormatting>
  <conditionalFormatting sqref="AT23:AT27">
    <cfRule type="cellIs" dxfId="400" priority="18" operator="lessThan">
      <formula>0</formula>
    </cfRule>
  </conditionalFormatting>
  <conditionalFormatting sqref="AT30:AT33">
    <cfRule type="cellIs" dxfId="399" priority="2" operator="lessThan">
      <formula>0</formula>
    </cfRule>
  </conditionalFormatting>
  <printOptions horizontalCentered="1"/>
  <pageMargins left="0.19685039370078741" right="0.19685039370078741" top="0.19685039370078741" bottom="0.19685039370078741" header="0.19685039370078741" footer="0.19685039370078741"/>
  <pageSetup paperSize="8" scale="34" orientation="landscape" r:id="rId1"/>
  <ignoredErrors>
    <ignoredError sqref="D11 D16 D22 G35" formula="1"/>
    <ignoredError sqref="AO41:AQ41 AO47:AQ47 AO53:AQ53 AP43 AP49 AP55" unlockedFormula="1"/>
  </ignoredErrors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F08755-11CD-4463-9216-6E96D248B3BB}">
  <sheetPr codeName="Feuil20">
    <tabColor rgb="FF003142"/>
    <pageSetUpPr fitToPage="1"/>
  </sheetPr>
  <dimension ref="A1:AU57"/>
  <sheetViews>
    <sheetView topLeftCell="A2" zoomScale="80" zoomScaleNormal="80" workbookViewId="0">
      <selection activeCell="K6" sqref="K6"/>
    </sheetView>
  </sheetViews>
  <sheetFormatPr defaultColWidth="11.42578125" defaultRowHeight="15" outlineLevelCol="1"/>
  <cols>
    <col min="1" max="1" width="35.140625" style="11" customWidth="1"/>
    <col min="2" max="4" width="5.5703125" customWidth="1"/>
    <col min="5" max="6" width="4.85546875" customWidth="1"/>
    <col min="7" max="7" width="5.5703125" customWidth="1"/>
    <col min="8" max="8" width="5.85546875" customWidth="1"/>
    <col min="9" max="9" width="43.140625" customWidth="1"/>
    <col min="10" max="10" width="5.28515625" bestFit="1" customWidth="1"/>
    <col min="11" max="11" width="16" style="664" customWidth="1"/>
    <col min="12" max="12" width="16" style="665" customWidth="1"/>
    <col min="13" max="13" width="4" style="428" bestFit="1" customWidth="1" outlineLevel="1"/>
    <col min="14" max="14" width="4.7109375" style="428" bestFit="1" customWidth="1" outlineLevel="1"/>
    <col min="15" max="15" width="5.5703125" style="428" customWidth="1" outlineLevel="1"/>
    <col min="16" max="16" width="17.28515625" style="664" customWidth="1" outlineLevel="1"/>
    <col min="17" max="17" width="16" style="665" customWidth="1" outlineLevel="1"/>
    <col min="18" max="18" width="4.85546875" style="428" bestFit="1" customWidth="1" outlineLevel="1"/>
    <col min="19" max="19" width="4.7109375" style="428" bestFit="1" customWidth="1" outlineLevel="1"/>
    <col min="20" max="20" width="5.5703125" style="428" customWidth="1" outlineLevel="1"/>
    <col min="21" max="22" width="16" customWidth="1" outlineLevel="1"/>
    <col min="23" max="23" width="4" style="428" bestFit="1" customWidth="1" outlineLevel="1"/>
    <col min="24" max="24" width="4.7109375" style="428" bestFit="1" customWidth="1" outlineLevel="1"/>
    <col min="25" max="25" width="5.5703125" style="428" customWidth="1" outlineLevel="1"/>
    <col min="26" max="27" width="16" customWidth="1" outlineLevel="1"/>
    <col min="28" max="28" width="4" style="428" bestFit="1" customWidth="1" outlineLevel="1"/>
    <col min="29" max="29" width="4.7109375" style="428" bestFit="1" customWidth="1" outlineLevel="1"/>
    <col min="30" max="30" width="5.5703125" style="428" customWidth="1" outlineLevel="1"/>
    <col min="31" max="31" width="6.42578125" bestFit="1" customWidth="1"/>
    <col min="32" max="34" width="6.42578125" customWidth="1"/>
    <col min="35" max="35" width="8.28515625" style="985" customWidth="1"/>
    <col min="36" max="36" width="6.42578125" bestFit="1" customWidth="1"/>
    <col min="37" max="37" width="7" customWidth="1"/>
    <col min="38" max="38" width="7.42578125" customWidth="1"/>
    <col min="39" max="39" width="6.42578125" bestFit="1" customWidth="1"/>
    <col min="40" max="40" width="7.42578125" customWidth="1"/>
    <col min="41" max="41" width="7" customWidth="1"/>
    <col min="42" max="42" width="5.7109375" style="11" customWidth="1" outlineLevel="1"/>
    <col min="43" max="43" width="6.140625" style="11" customWidth="1" outlineLevel="1"/>
    <col min="44" max="44" width="5.5703125" bestFit="1" customWidth="1"/>
  </cols>
  <sheetData>
    <row r="1" spans="1:47" ht="30" customHeight="1">
      <c r="A1" s="5273"/>
      <c r="B1" s="4942" t="s">
        <v>1209</v>
      </c>
      <c r="C1" s="4942"/>
      <c r="D1" s="4942"/>
      <c r="E1" s="4942"/>
      <c r="F1" s="4942"/>
      <c r="G1" s="4942"/>
      <c r="H1" s="4942"/>
      <c r="I1" s="4942"/>
      <c r="J1" s="4"/>
      <c r="K1" s="4945" t="s">
        <v>138</v>
      </c>
      <c r="L1" s="4945"/>
      <c r="M1" s="663"/>
      <c r="N1" s="663"/>
      <c r="O1" s="663"/>
      <c r="P1" s="991"/>
      <c r="Q1" s="1934"/>
      <c r="R1" s="663"/>
      <c r="S1" s="663"/>
      <c r="T1" s="663"/>
      <c r="U1" s="686"/>
      <c r="V1" s="686"/>
      <c r="W1" s="663"/>
      <c r="X1" s="663"/>
      <c r="Y1" s="663"/>
      <c r="Z1" s="692"/>
      <c r="AA1" s="692"/>
      <c r="AB1" s="663"/>
      <c r="AC1" s="663"/>
      <c r="AD1" s="663"/>
      <c r="AK1" s="5112" t="s">
        <v>139</v>
      </c>
      <c r="AL1" s="5112"/>
      <c r="AM1" s="5112"/>
      <c r="AN1" s="5112"/>
      <c r="AO1" s="5112"/>
      <c r="AP1" s="2851"/>
      <c r="AQ1" s="2851"/>
    </row>
    <row r="2" spans="1:47" ht="30" customHeight="1">
      <c r="A2" s="5273"/>
      <c r="B2" s="4942"/>
      <c r="C2" s="4942"/>
      <c r="D2" s="4942"/>
      <c r="E2" s="4942"/>
      <c r="F2" s="4942"/>
      <c r="G2" s="4942"/>
      <c r="H2" s="4942"/>
      <c r="I2" s="4942"/>
      <c r="J2" s="4"/>
      <c r="K2" s="4946" t="s">
        <v>140</v>
      </c>
      <c r="L2" s="4946"/>
      <c r="M2" s="663"/>
      <c r="N2" s="663"/>
      <c r="O2" s="663"/>
      <c r="P2" s="991"/>
      <c r="Q2" s="1934"/>
      <c r="R2" s="663"/>
      <c r="S2" s="663"/>
      <c r="T2" s="663"/>
      <c r="U2" s="686"/>
      <c r="V2" s="686"/>
      <c r="W2" s="663"/>
      <c r="X2" s="663"/>
      <c r="Y2" s="663"/>
      <c r="Z2" s="692"/>
      <c r="AA2" s="692"/>
      <c r="AB2" s="663"/>
      <c r="AC2" s="663"/>
      <c r="AD2" s="663"/>
      <c r="AK2" s="5052" t="s">
        <v>141</v>
      </c>
      <c r="AL2" s="5052"/>
      <c r="AM2" s="5052"/>
      <c r="AN2" s="5052"/>
      <c r="AO2" s="5052"/>
      <c r="AQ2" s="2851"/>
    </row>
    <row r="3" spans="1:47" ht="32.25" customHeight="1" thickBot="1">
      <c r="A3" s="691" t="s">
        <v>1210</v>
      </c>
      <c r="B3" s="5270" t="s">
        <v>143</v>
      </c>
      <c r="C3" s="5271"/>
      <c r="D3" s="5271"/>
      <c r="E3" s="5271"/>
      <c r="F3" s="5271"/>
      <c r="G3" s="5271"/>
      <c r="H3" s="5271"/>
      <c r="I3" s="5272"/>
      <c r="J3" s="692"/>
      <c r="K3" s="4947" t="s">
        <v>144</v>
      </c>
      <c r="L3" s="4947"/>
      <c r="M3" s="663"/>
      <c r="N3" s="663"/>
      <c r="O3" s="663"/>
      <c r="P3" s="2574"/>
      <c r="Q3" s="1915"/>
      <c r="R3" s="663"/>
      <c r="S3" s="663"/>
      <c r="T3" s="663"/>
      <c r="U3" s="1801"/>
      <c r="V3" s="1801"/>
      <c r="W3" s="663"/>
      <c r="X3" s="663"/>
      <c r="Y3" s="663"/>
      <c r="Z3" s="1801"/>
      <c r="AA3" s="1801"/>
      <c r="AB3" s="663"/>
      <c r="AC3" s="663"/>
      <c r="AD3" s="663"/>
      <c r="AE3" s="663"/>
      <c r="AF3" s="663"/>
      <c r="AG3" s="663"/>
      <c r="AH3" s="663"/>
      <c r="AI3" s="663"/>
      <c r="AJ3" s="663"/>
      <c r="AK3" s="663"/>
      <c r="AL3" s="663"/>
      <c r="AM3" s="663"/>
      <c r="AN3" s="663"/>
      <c r="AO3" s="663"/>
      <c r="AP3" s="663"/>
    </row>
    <row r="4" spans="1:47" s="2111" customFormat="1" ht="30.75" thickBot="1">
      <c r="A4" s="4943" t="s">
        <v>145</v>
      </c>
      <c r="B4" s="4937"/>
      <c r="C4" s="4938"/>
      <c r="D4" s="4939"/>
      <c r="E4" s="14" t="s">
        <v>146</v>
      </c>
      <c r="F4" s="15" t="s">
        <v>146</v>
      </c>
      <c r="G4" s="244" t="s">
        <v>146</v>
      </c>
      <c r="H4" s="16"/>
      <c r="I4" s="4943" t="s">
        <v>147</v>
      </c>
      <c r="J4" s="17"/>
      <c r="K4" s="4934" t="s">
        <v>148</v>
      </c>
      <c r="L4" s="4935"/>
      <c r="M4" s="4935"/>
      <c r="N4" s="4935"/>
      <c r="O4" s="4936"/>
      <c r="P4" s="4934" t="s">
        <v>149</v>
      </c>
      <c r="Q4" s="4935"/>
      <c r="R4" s="4935"/>
      <c r="S4" s="4935"/>
      <c r="T4" s="4936"/>
      <c r="U4" s="4934" t="s">
        <v>150</v>
      </c>
      <c r="V4" s="4935"/>
      <c r="W4" s="4935"/>
      <c r="X4" s="4935"/>
      <c r="Y4" s="4936"/>
      <c r="Z4" s="4934" t="s">
        <v>151</v>
      </c>
      <c r="AA4" s="4935"/>
      <c r="AB4" s="4935"/>
      <c r="AC4" s="4935"/>
      <c r="AD4" s="4935"/>
      <c r="AE4" s="5018" t="s">
        <v>287</v>
      </c>
      <c r="AF4" s="5019"/>
      <c r="AG4" s="5019"/>
      <c r="AH4" s="5019"/>
      <c r="AI4" s="5019"/>
      <c r="AJ4" s="439" t="s">
        <v>154</v>
      </c>
      <c r="AK4" s="439"/>
      <c r="AL4" s="439"/>
      <c r="AM4" s="439" t="s">
        <v>155</v>
      </c>
      <c r="AN4" s="439"/>
      <c r="AO4" s="440"/>
      <c r="AP4" s="441" t="s">
        <v>156</v>
      </c>
      <c r="AQ4" s="247" t="s">
        <v>157</v>
      </c>
      <c r="AR4" s="248" t="s">
        <v>156</v>
      </c>
    </row>
    <row r="5" spans="1:47" s="2111" customFormat="1" ht="30" customHeight="1" thickBot="1">
      <c r="A5" s="4944"/>
      <c r="B5" s="22" t="s">
        <v>158</v>
      </c>
      <c r="C5" s="23" t="s">
        <v>159</v>
      </c>
      <c r="D5" s="24" t="s">
        <v>146</v>
      </c>
      <c r="E5" s="25" t="s">
        <v>160</v>
      </c>
      <c r="F5" s="26" t="s">
        <v>161</v>
      </c>
      <c r="G5" s="30"/>
      <c r="H5" s="16" t="s">
        <v>163</v>
      </c>
      <c r="I5" s="4944"/>
      <c r="J5" s="17" t="s">
        <v>164</v>
      </c>
      <c r="K5" s="28" t="s">
        <v>165</v>
      </c>
      <c r="L5" s="29" t="s">
        <v>166</v>
      </c>
      <c r="M5" s="22" t="s">
        <v>158</v>
      </c>
      <c r="N5" s="23" t="s">
        <v>167</v>
      </c>
      <c r="O5" s="30" t="s">
        <v>168</v>
      </c>
      <c r="P5" s="28" t="s">
        <v>165</v>
      </c>
      <c r="Q5" s="29" t="s">
        <v>166</v>
      </c>
      <c r="R5" s="22" t="s">
        <v>158</v>
      </c>
      <c r="S5" s="23" t="s">
        <v>167</v>
      </c>
      <c r="T5" s="30" t="s">
        <v>168</v>
      </c>
      <c r="U5" s="28" t="s">
        <v>165</v>
      </c>
      <c r="V5" s="29" t="s">
        <v>166</v>
      </c>
      <c r="W5" s="22" t="s">
        <v>158</v>
      </c>
      <c r="X5" s="23" t="s">
        <v>167</v>
      </c>
      <c r="Y5" s="30" t="s">
        <v>168</v>
      </c>
      <c r="Z5" s="28" t="s">
        <v>165</v>
      </c>
      <c r="AA5" s="29" t="s">
        <v>166</v>
      </c>
      <c r="AB5" s="22" t="s">
        <v>158</v>
      </c>
      <c r="AC5" s="23" t="s">
        <v>167</v>
      </c>
      <c r="AD5" s="442" t="s">
        <v>168</v>
      </c>
      <c r="AE5" s="5281" t="s">
        <v>171</v>
      </c>
      <c r="AF5" s="5282"/>
      <c r="AG5" s="5282"/>
      <c r="AH5" s="5282"/>
      <c r="AI5" s="2853" t="s">
        <v>170</v>
      </c>
      <c r="AJ5" s="2853" t="s">
        <v>171</v>
      </c>
      <c r="AK5" s="2853" t="s">
        <v>172</v>
      </c>
      <c r="AL5" s="2853" t="s">
        <v>170</v>
      </c>
      <c r="AM5" s="2853" t="s">
        <v>171</v>
      </c>
      <c r="AN5" s="2853" t="s">
        <v>172</v>
      </c>
      <c r="AO5" s="2854" t="s">
        <v>170</v>
      </c>
      <c r="AP5" s="445" t="s">
        <v>173</v>
      </c>
      <c r="AQ5" s="257" t="s">
        <v>174</v>
      </c>
      <c r="AR5" s="258" t="s">
        <v>168</v>
      </c>
    </row>
    <row r="6" spans="1:47" ht="15.75" customHeight="1">
      <c r="A6" s="559" t="s">
        <v>998</v>
      </c>
      <c r="B6" s="566"/>
      <c r="C6" s="566"/>
      <c r="D6" s="566"/>
      <c r="E6" s="1803"/>
      <c r="F6" s="1301"/>
      <c r="G6" s="451"/>
      <c r="H6" s="566"/>
      <c r="I6" s="566"/>
      <c r="J6" s="566"/>
      <c r="K6" s="2855"/>
      <c r="L6" s="2856"/>
      <c r="M6" s="569"/>
      <c r="N6" s="569"/>
      <c r="O6" s="569"/>
      <c r="P6" s="2855"/>
      <c r="Q6" s="2856"/>
      <c r="R6" s="569"/>
      <c r="S6" s="569"/>
      <c r="T6" s="569"/>
      <c r="U6" s="2857"/>
      <c r="V6" s="2857"/>
      <c r="W6" s="569"/>
      <c r="X6" s="569"/>
      <c r="Y6" s="569"/>
      <c r="Z6" s="2857"/>
      <c r="AA6" s="2857"/>
      <c r="AB6" s="702"/>
      <c r="AC6" s="702"/>
      <c r="AD6" s="569"/>
      <c r="AE6" s="705"/>
      <c r="AF6" s="696"/>
      <c r="AG6" s="696"/>
      <c r="AH6" s="706"/>
      <c r="AI6" s="707"/>
      <c r="AJ6" s="705"/>
      <c r="AK6" s="696"/>
      <c r="AL6" s="706"/>
      <c r="AM6" s="705"/>
      <c r="AN6" s="696"/>
      <c r="AO6" s="706"/>
      <c r="AP6" s="1399"/>
      <c r="AQ6" s="1399"/>
      <c r="AR6" s="1399"/>
      <c r="AS6" s="237"/>
      <c r="AT6" s="237"/>
      <c r="AU6" s="237"/>
    </row>
    <row r="7" spans="1:47" s="2111" customFormat="1" ht="30" customHeight="1">
      <c r="A7" s="5278" t="s">
        <v>1211</v>
      </c>
      <c r="B7" s="2318">
        <v>18</v>
      </c>
      <c r="C7" s="2858">
        <v>6</v>
      </c>
      <c r="D7" s="2283">
        <f t="shared" ref="D7:D10" si="0">SUM(E7:G7)</f>
        <v>0</v>
      </c>
      <c r="E7" s="2579"/>
      <c r="F7" s="2578"/>
      <c r="G7" s="2580"/>
      <c r="H7" s="2581"/>
      <c r="I7" s="2859" t="s">
        <v>1212</v>
      </c>
      <c r="J7" s="2860">
        <v>2</v>
      </c>
      <c r="K7" s="2583" t="s">
        <v>525</v>
      </c>
      <c r="L7" s="2584" t="s">
        <v>1141</v>
      </c>
      <c r="M7" s="536">
        <v>18</v>
      </c>
      <c r="N7" s="536">
        <v>6</v>
      </c>
      <c r="O7" s="536"/>
      <c r="P7" s="2861"/>
      <c r="Q7" s="2862"/>
      <c r="R7" s="481"/>
      <c r="S7" s="481"/>
      <c r="T7" s="481"/>
      <c r="U7" s="2863"/>
      <c r="V7" s="2863"/>
      <c r="W7" s="481"/>
      <c r="X7" s="481"/>
      <c r="Y7" s="481"/>
      <c r="Z7" s="2863"/>
      <c r="AA7" s="2863"/>
      <c r="AB7" s="2864"/>
      <c r="AC7" s="1590"/>
      <c r="AD7" s="481"/>
      <c r="AE7" s="2865" t="s">
        <v>229</v>
      </c>
      <c r="AF7" s="2866">
        <v>0.25</v>
      </c>
      <c r="AG7" s="2867"/>
      <c r="AH7" s="485"/>
      <c r="AI7" s="2868">
        <f>SUM(AE7:AF7)</f>
        <v>0.25</v>
      </c>
      <c r="AJ7" s="1707"/>
      <c r="AK7" s="1723"/>
      <c r="AL7" s="1724"/>
      <c r="AM7" s="1707"/>
      <c r="AN7" s="1723"/>
      <c r="AO7" s="1725"/>
      <c r="AP7" s="2149">
        <f t="shared" ref="AP7:AP10" si="1">(M7+R7+W7+AB7)-B7</f>
        <v>0</v>
      </c>
      <c r="AQ7" s="80">
        <f t="shared" ref="AQ7:AQ10" si="2">(N7+S7+X7+AC7)-(C7+D7)</f>
        <v>0</v>
      </c>
      <c r="AR7" s="81">
        <f t="shared" ref="AR7:AR10" si="3">(O7+T7+Y7+AD7)-H7</f>
        <v>0</v>
      </c>
    </row>
    <row r="8" spans="1:47" s="2111" customFormat="1" ht="30" customHeight="1">
      <c r="A8" s="5279"/>
      <c r="B8" s="2318">
        <v>18</v>
      </c>
      <c r="C8" s="2858">
        <v>6</v>
      </c>
      <c r="D8" s="2283">
        <f t="shared" si="0"/>
        <v>0</v>
      </c>
      <c r="E8" s="2579"/>
      <c r="F8" s="2578"/>
      <c r="G8" s="2580"/>
      <c r="H8" s="2581"/>
      <c r="I8" s="2859" t="s">
        <v>1213</v>
      </c>
      <c r="J8" s="2860">
        <v>2</v>
      </c>
      <c r="K8" s="352" t="s">
        <v>532</v>
      </c>
      <c r="L8" s="353" t="s">
        <v>1143</v>
      </c>
      <c r="M8" s="536">
        <v>18</v>
      </c>
      <c r="N8" s="536">
        <v>6</v>
      </c>
      <c r="O8" s="536"/>
      <c r="P8" s="352"/>
      <c r="Q8" s="353"/>
      <c r="R8" s="1701"/>
      <c r="S8" s="854"/>
      <c r="T8" s="854"/>
      <c r="U8" s="2869"/>
      <c r="V8" s="2869"/>
      <c r="W8" s="854"/>
      <c r="X8" s="854"/>
      <c r="Y8" s="854"/>
      <c r="Z8" s="2869"/>
      <c r="AA8" s="2869"/>
      <c r="AB8" s="2870"/>
      <c r="AC8" s="2597"/>
      <c r="AD8" s="854"/>
      <c r="AE8" s="2865" t="s">
        <v>228</v>
      </c>
      <c r="AF8" s="2871">
        <v>0.12</v>
      </c>
      <c r="AG8" s="26" t="s">
        <v>229</v>
      </c>
      <c r="AH8" s="2872">
        <v>0.13</v>
      </c>
      <c r="AI8" s="2868">
        <f>SUM(AF8:AH8)</f>
        <v>0.25</v>
      </c>
      <c r="AJ8" s="1707"/>
      <c r="AK8" s="1723"/>
      <c r="AL8" s="1724"/>
      <c r="AM8" s="1707"/>
      <c r="AN8" s="1723"/>
      <c r="AO8" s="1725"/>
      <c r="AP8" s="2149">
        <f t="shared" si="1"/>
        <v>0</v>
      </c>
      <c r="AQ8" s="80">
        <f t="shared" si="2"/>
        <v>0</v>
      </c>
      <c r="AR8" s="81">
        <f t="shared" si="3"/>
        <v>0</v>
      </c>
    </row>
    <row r="9" spans="1:47" s="2111" customFormat="1" ht="30" customHeight="1">
      <c r="A9" s="5279"/>
      <c r="B9" s="2318">
        <v>18</v>
      </c>
      <c r="C9" s="2858">
        <v>6</v>
      </c>
      <c r="D9" s="2283">
        <f t="shared" si="0"/>
        <v>0</v>
      </c>
      <c r="E9" s="2579"/>
      <c r="F9" s="2578"/>
      <c r="G9" s="2580"/>
      <c r="H9" s="2581"/>
      <c r="I9" s="2859" t="s">
        <v>1144</v>
      </c>
      <c r="J9" s="2860">
        <v>2</v>
      </c>
      <c r="K9" s="352" t="s">
        <v>1145</v>
      </c>
      <c r="L9" s="353" t="s">
        <v>1146</v>
      </c>
      <c r="M9" s="536">
        <v>18</v>
      </c>
      <c r="N9" s="536">
        <v>6</v>
      </c>
      <c r="O9" s="536"/>
      <c r="P9" s="2625"/>
      <c r="Q9" s="353"/>
      <c r="R9" s="854"/>
      <c r="S9" s="854"/>
      <c r="T9" s="854"/>
      <c r="U9" s="2869"/>
      <c r="V9" s="2869"/>
      <c r="W9" s="854"/>
      <c r="X9" s="854"/>
      <c r="Y9" s="854"/>
      <c r="Z9" s="2869"/>
      <c r="AA9" s="2869"/>
      <c r="AB9" s="2870"/>
      <c r="AC9" s="2597"/>
      <c r="AD9" s="854"/>
      <c r="AE9" s="2865" t="s">
        <v>228</v>
      </c>
      <c r="AF9" s="2866">
        <v>0.12</v>
      </c>
      <c r="AG9" s="26" t="s">
        <v>229</v>
      </c>
      <c r="AH9" s="2873">
        <v>0.13</v>
      </c>
      <c r="AI9" s="2868">
        <f t="shared" ref="AI9:AI26" si="4">SUM(AF9:AH9)</f>
        <v>0.25</v>
      </c>
      <c r="AJ9" s="1707"/>
      <c r="AK9" s="1723"/>
      <c r="AL9" s="1724"/>
      <c r="AM9" s="1707"/>
      <c r="AN9" s="1723"/>
      <c r="AO9" s="1725"/>
      <c r="AP9" s="2149">
        <f t="shared" si="1"/>
        <v>0</v>
      </c>
      <c r="AQ9" s="80">
        <f t="shared" si="2"/>
        <v>0</v>
      </c>
      <c r="AR9" s="81">
        <f t="shared" si="3"/>
        <v>0</v>
      </c>
    </row>
    <row r="10" spans="1:47" s="2111" customFormat="1" ht="30" customHeight="1">
      <c r="A10" s="5280"/>
      <c r="B10" s="2318">
        <v>18</v>
      </c>
      <c r="C10" s="2858">
        <v>6</v>
      </c>
      <c r="D10" s="2283">
        <f t="shared" si="0"/>
        <v>0</v>
      </c>
      <c r="E10" s="2579"/>
      <c r="F10" s="2578"/>
      <c r="G10" s="2580"/>
      <c r="H10" s="2581"/>
      <c r="I10" s="2859" t="s">
        <v>1147</v>
      </c>
      <c r="J10" s="2860">
        <v>2</v>
      </c>
      <c r="K10" s="352" t="s">
        <v>478</v>
      </c>
      <c r="L10" s="353" t="s">
        <v>479</v>
      </c>
      <c r="M10" s="536">
        <v>18</v>
      </c>
      <c r="N10" s="536">
        <v>6</v>
      </c>
      <c r="O10" s="536"/>
      <c r="P10" s="2054"/>
      <c r="Q10" s="2874"/>
      <c r="R10" s="511"/>
      <c r="S10" s="511"/>
      <c r="T10" s="511"/>
      <c r="U10" s="2875"/>
      <c r="V10" s="2875"/>
      <c r="W10" s="511"/>
      <c r="X10" s="511"/>
      <c r="Y10" s="511"/>
      <c r="Z10" s="2875"/>
      <c r="AA10" s="2875"/>
      <c r="AB10" s="1056"/>
      <c r="AC10" s="512"/>
      <c r="AD10" s="511"/>
      <c r="AE10" s="2865" t="s">
        <v>228</v>
      </c>
      <c r="AF10" s="2866">
        <v>0.25</v>
      </c>
      <c r="AG10" s="2867"/>
      <c r="AH10" s="485"/>
      <c r="AI10" s="2868">
        <f t="shared" si="4"/>
        <v>0.25</v>
      </c>
      <c r="AJ10" s="1707"/>
      <c r="AK10" s="1723"/>
      <c r="AL10" s="1724"/>
      <c r="AM10" s="1707"/>
      <c r="AN10" s="1723"/>
      <c r="AO10" s="1725"/>
      <c r="AP10" s="2149">
        <f t="shared" si="1"/>
        <v>0</v>
      </c>
      <c r="AQ10" s="80">
        <f t="shared" si="2"/>
        <v>0</v>
      </c>
      <c r="AR10" s="81">
        <f t="shared" si="3"/>
        <v>0</v>
      </c>
    </row>
    <row r="11" spans="1:47" s="2111" customFormat="1">
      <c r="A11" s="1100" t="s">
        <v>469</v>
      </c>
      <c r="B11" s="820">
        <f>SUM(B7:B10)</f>
        <v>72</v>
      </c>
      <c r="C11" s="820">
        <f t="shared" ref="C11:H11" si="5">SUM(C7:C10)</f>
        <v>24</v>
      </c>
      <c r="D11" s="821">
        <f t="shared" si="5"/>
        <v>0</v>
      </c>
      <c r="E11" s="822">
        <f t="shared" si="5"/>
        <v>0</v>
      </c>
      <c r="F11" s="820">
        <f t="shared" ref="F11:G11" si="6">SUM(F7:F10)</f>
        <v>0</v>
      </c>
      <c r="G11" s="823">
        <f t="shared" si="6"/>
        <v>0</v>
      </c>
      <c r="H11" s="824">
        <f t="shared" si="5"/>
        <v>0</v>
      </c>
      <c r="I11" s="94"/>
      <c r="J11" s="95"/>
      <c r="K11" s="102"/>
      <c r="L11" s="103"/>
      <c r="M11" s="2876"/>
      <c r="N11" s="2876"/>
      <c r="O11" s="2876"/>
      <c r="P11" s="105"/>
      <c r="Q11" s="100"/>
      <c r="R11" s="1530"/>
      <c r="S11" s="1530"/>
      <c r="T11" s="1530"/>
      <c r="U11" s="104"/>
      <c r="V11" s="104"/>
      <c r="W11" s="792"/>
      <c r="X11" s="792"/>
      <c r="Y11" s="792"/>
      <c r="Z11" s="2058"/>
      <c r="AA11" s="2058"/>
      <c r="AB11" s="493"/>
      <c r="AC11" s="493"/>
      <c r="AD11" s="792"/>
      <c r="AE11" s="1039"/>
      <c r="AF11" s="1031"/>
      <c r="AG11" s="1213"/>
      <c r="AH11" s="1041"/>
      <c r="AI11" s="2877">
        <f>SUM(AI7:AI10)</f>
        <v>1</v>
      </c>
      <c r="AJ11" s="1042"/>
      <c r="AK11" s="1031"/>
      <c r="AL11" s="1846"/>
      <c r="AM11" s="2878"/>
      <c r="AN11" s="820"/>
      <c r="AO11" s="2879"/>
      <c r="AP11" s="2880"/>
      <c r="AQ11" s="2880"/>
      <c r="AR11" s="2880"/>
    </row>
    <row r="12" spans="1:47" s="2111" customFormat="1" ht="30" customHeight="1">
      <c r="A12" s="5278" t="s">
        <v>1214</v>
      </c>
      <c r="B12" s="2318">
        <v>9</v>
      </c>
      <c r="C12" s="2318">
        <v>6</v>
      </c>
      <c r="D12" s="2283">
        <f t="shared" ref="D12:D16" si="7">SUM(E12:G12)</f>
        <v>0</v>
      </c>
      <c r="E12" s="2881"/>
      <c r="F12" s="2882"/>
      <c r="G12" s="2580"/>
      <c r="H12" s="2883"/>
      <c r="I12" s="2884" t="s">
        <v>1215</v>
      </c>
      <c r="J12" s="2885">
        <v>1</v>
      </c>
      <c r="K12" s="327" t="s">
        <v>542</v>
      </c>
      <c r="L12" s="328" t="s">
        <v>543</v>
      </c>
      <c r="M12" s="469">
        <v>9</v>
      </c>
      <c r="N12" s="519">
        <v>6</v>
      </c>
      <c r="O12" s="519"/>
      <c r="P12" s="2013"/>
      <c r="Q12" s="2014"/>
      <c r="R12" s="519"/>
      <c r="S12" s="519"/>
      <c r="T12" s="519"/>
      <c r="U12" s="2060"/>
      <c r="V12" s="2060"/>
      <c r="W12" s="519"/>
      <c r="X12" s="519"/>
      <c r="Y12" s="519"/>
      <c r="Z12" s="2060"/>
      <c r="AA12" s="2060"/>
      <c r="AB12" s="549"/>
      <c r="AC12" s="520"/>
      <c r="AD12" s="519"/>
      <c r="AE12" s="2865" t="s">
        <v>229</v>
      </c>
      <c r="AF12" s="2871">
        <v>0.25</v>
      </c>
      <c r="AG12" s="2867"/>
      <c r="AH12" s="485"/>
      <c r="AI12" s="2868">
        <f t="shared" si="4"/>
        <v>0.25</v>
      </c>
      <c r="AJ12" s="1707"/>
      <c r="AK12" s="1723"/>
      <c r="AL12" s="1724"/>
      <c r="AM12" s="1707"/>
      <c r="AN12" s="1723"/>
      <c r="AO12" s="1725"/>
      <c r="AP12" s="2149">
        <f t="shared" ref="AP12:AP15" si="8">(M12+R12+W12+AB12)-B12</f>
        <v>0</v>
      </c>
      <c r="AQ12" s="80">
        <f t="shared" ref="AQ12:AQ15" si="9">(N12+S12+X12+AC12)-(C12+D12)</f>
        <v>0</v>
      </c>
      <c r="AR12" s="81">
        <f t="shared" ref="AR12:AR15" si="10">(O12+T12+Y12+AD12)-H12</f>
        <v>0</v>
      </c>
    </row>
    <row r="13" spans="1:47" s="2111" customFormat="1" ht="30" customHeight="1">
      <c r="A13" s="5279"/>
      <c r="B13" s="2318">
        <v>9</v>
      </c>
      <c r="C13" s="2318">
        <v>3</v>
      </c>
      <c r="D13" s="2283">
        <f t="shared" si="7"/>
        <v>0</v>
      </c>
      <c r="E13" s="2881"/>
      <c r="F13" s="2882"/>
      <c r="G13" s="2580"/>
      <c r="H13" s="2883"/>
      <c r="I13" s="2884" t="s">
        <v>1216</v>
      </c>
      <c r="J13" s="2885">
        <v>1</v>
      </c>
      <c r="K13" s="327" t="s">
        <v>738</v>
      </c>
      <c r="L13" s="328" t="s">
        <v>489</v>
      </c>
      <c r="M13" s="469">
        <v>9</v>
      </c>
      <c r="N13" s="519">
        <v>3</v>
      </c>
      <c r="O13" s="519"/>
      <c r="P13" s="327"/>
      <c r="Q13" s="328"/>
      <c r="R13" s="519"/>
      <c r="S13" s="519"/>
      <c r="T13" s="519"/>
      <c r="U13" s="2607"/>
      <c r="V13" s="2607"/>
      <c r="W13" s="519"/>
      <c r="X13" s="519"/>
      <c r="Y13" s="519"/>
      <c r="Z13" s="2607"/>
      <c r="AA13" s="2607"/>
      <c r="AB13" s="549"/>
      <c r="AC13" s="520"/>
      <c r="AD13" s="519"/>
      <c r="AE13" s="2865" t="s">
        <v>228</v>
      </c>
      <c r="AF13" s="2886">
        <v>0.13</v>
      </c>
      <c r="AG13" s="26" t="s">
        <v>229</v>
      </c>
      <c r="AH13" s="2873">
        <v>0.12</v>
      </c>
      <c r="AI13" s="2868">
        <f t="shared" si="4"/>
        <v>0.25</v>
      </c>
      <c r="AJ13" s="1707"/>
      <c r="AK13" s="1723"/>
      <c r="AL13" s="1724"/>
      <c r="AM13" s="1707"/>
      <c r="AN13" s="1723"/>
      <c r="AO13" s="1725"/>
      <c r="AP13" s="2149">
        <f t="shared" si="8"/>
        <v>0</v>
      </c>
      <c r="AQ13" s="80">
        <f t="shared" si="9"/>
        <v>0</v>
      </c>
      <c r="AR13" s="81">
        <f t="shared" si="10"/>
        <v>0</v>
      </c>
    </row>
    <row r="14" spans="1:47" s="2111" customFormat="1" ht="30" customHeight="1">
      <c r="A14" s="5279"/>
      <c r="B14" s="2318">
        <v>9</v>
      </c>
      <c r="C14" s="2882"/>
      <c r="D14" s="2283">
        <f t="shared" si="7"/>
        <v>0</v>
      </c>
      <c r="E14" s="2881"/>
      <c r="F14" s="2882"/>
      <c r="G14" s="2580"/>
      <c r="H14" s="2883"/>
      <c r="I14" s="2884" t="s">
        <v>1217</v>
      </c>
      <c r="J14" s="2860">
        <v>1</v>
      </c>
      <c r="K14" s="327" t="s">
        <v>558</v>
      </c>
      <c r="L14" s="328" t="s">
        <v>1218</v>
      </c>
      <c r="M14" s="536">
        <v>2</v>
      </c>
      <c r="N14" s="519"/>
      <c r="O14" s="519"/>
      <c r="P14" s="352" t="s">
        <v>1219</v>
      </c>
      <c r="Q14" s="353" t="s">
        <v>1220</v>
      </c>
      <c r="R14" s="511">
        <v>3</v>
      </c>
      <c r="S14" s="511"/>
      <c r="T14" s="511"/>
      <c r="U14" s="2875"/>
      <c r="V14" s="2875"/>
      <c r="W14" s="511"/>
      <c r="X14" s="511"/>
      <c r="Y14" s="511"/>
      <c r="Z14" s="2875"/>
      <c r="AA14" s="2875"/>
      <c r="AB14" s="1056"/>
      <c r="AC14" s="512"/>
      <c r="AD14" s="511"/>
      <c r="AE14" s="2865" t="s">
        <v>396</v>
      </c>
      <c r="AF14" s="522"/>
      <c r="AG14" s="2867"/>
      <c r="AH14" s="485"/>
      <c r="AI14" s="2868">
        <f t="shared" si="4"/>
        <v>0</v>
      </c>
      <c r="AJ14" s="1707"/>
      <c r="AK14" s="1723"/>
      <c r="AL14" s="1724"/>
      <c r="AM14" s="1707"/>
      <c r="AN14" s="1723"/>
      <c r="AO14" s="1725"/>
      <c r="AP14" s="2149">
        <f t="shared" si="8"/>
        <v>-4</v>
      </c>
      <c r="AQ14" s="80">
        <f t="shared" si="9"/>
        <v>0</v>
      </c>
      <c r="AR14" s="81">
        <f t="shared" si="10"/>
        <v>0</v>
      </c>
    </row>
    <row r="15" spans="1:47" s="2111" customFormat="1" ht="30" customHeight="1">
      <c r="A15" s="5279"/>
      <c r="B15" s="2318">
        <v>9</v>
      </c>
      <c r="C15" s="2882"/>
      <c r="D15" s="2283">
        <f t="shared" si="7"/>
        <v>6</v>
      </c>
      <c r="E15" s="2622">
        <v>6</v>
      </c>
      <c r="F15" s="2882"/>
      <c r="G15" s="2580"/>
      <c r="H15" s="2883"/>
      <c r="I15" s="2884" t="s">
        <v>1221</v>
      </c>
      <c r="J15" s="2860">
        <v>1</v>
      </c>
      <c r="K15" s="327" t="s">
        <v>669</v>
      </c>
      <c r="L15" s="328" t="s">
        <v>310</v>
      </c>
      <c r="M15" s="536">
        <v>9</v>
      </c>
      <c r="N15" s="519">
        <v>6</v>
      </c>
      <c r="O15" s="519"/>
      <c r="P15" s="2054"/>
      <c r="Q15" s="2874"/>
      <c r="R15" s="511"/>
      <c r="S15" s="511"/>
      <c r="T15" s="511"/>
      <c r="U15" s="2875"/>
      <c r="V15" s="2875"/>
      <c r="W15" s="511"/>
      <c r="X15" s="511"/>
      <c r="Y15" s="511"/>
      <c r="Z15" s="2875"/>
      <c r="AA15" s="2875"/>
      <c r="AB15" s="1056"/>
      <c r="AC15" s="512"/>
      <c r="AD15" s="511"/>
      <c r="AE15" s="2865" t="s">
        <v>228</v>
      </c>
      <c r="AF15" s="2866">
        <v>0.13</v>
      </c>
      <c r="AG15" s="26" t="s">
        <v>229</v>
      </c>
      <c r="AH15" s="2873">
        <v>0.12</v>
      </c>
      <c r="AI15" s="2868">
        <f t="shared" si="4"/>
        <v>0.25</v>
      </c>
      <c r="AJ15" s="1707"/>
      <c r="AK15" s="1723"/>
      <c r="AL15" s="1724"/>
      <c r="AM15" s="1707"/>
      <c r="AN15" s="1723"/>
      <c r="AO15" s="1725"/>
      <c r="AP15" s="2149">
        <f t="shared" si="8"/>
        <v>0</v>
      </c>
      <c r="AQ15" s="80">
        <f t="shared" si="9"/>
        <v>0</v>
      </c>
      <c r="AR15" s="81">
        <f t="shared" si="10"/>
        <v>0</v>
      </c>
    </row>
    <row r="16" spans="1:47" s="2111" customFormat="1" ht="30" customHeight="1">
      <c r="A16" s="5280"/>
      <c r="B16" s="2318">
        <v>12</v>
      </c>
      <c r="C16" s="2882"/>
      <c r="D16" s="2283">
        <f t="shared" si="7"/>
        <v>0</v>
      </c>
      <c r="E16" s="2881"/>
      <c r="F16" s="2882"/>
      <c r="G16" s="2580"/>
      <c r="H16" s="2883"/>
      <c r="I16" s="2884" t="s">
        <v>1222</v>
      </c>
      <c r="J16" s="2887">
        <v>1</v>
      </c>
      <c r="K16" s="327" t="s">
        <v>398</v>
      </c>
      <c r="L16" s="328" t="s">
        <v>198</v>
      </c>
      <c r="M16" s="519">
        <v>12</v>
      </c>
      <c r="N16" s="519"/>
      <c r="O16" s="519"/>
      <c r="P16" s="327"/>
      <c r="Q16" s="328"/>
      <c r="R16" s="519"/>
      <c r="S16" s="519"/>
      <c r="T16" s="519"/>
      <c r="U16" s="2060"/>
      <c r="V16" s="2060"/>
      <c r="W16" s="519"/>
      <c r="X16" s="519"/>
      <c r="Y16" s="519"/>
      <c r="Z16" s="2060"/>
      <c r="AA16" s="2060"/>
      <c r="AB16" s="549"/>
      <c r="AC16" s="520"/>
      <c r="AD16" s="519"/>
      <c r="AE16" s="2888" t="s">
        <v>228</v>
      </c>
      <c r="AF16" s="2886">
        <v>0.25</v>
      </c>
      <c r="AG16" s="2867"/>
      <c r="AH16" s="485"/>
      <c r="AI16" s="2868">
        <f t="shared" si="4"/>
        <v>0.25</v>
      </c>
      <c r="AJ16" s="1707"/>
      <c r="AK16" s="1723"/>
      <c r="AL16" s="1724"/>
      <c r="AM16" s="1707"/>
      <c r="AN16" s="1723"/>
      <c r="AO16" s="1725"/>
      <c r="AP16" s="2149">
        <f t="shared" ref="AP16" si="11">(M16+R16+W16+AB16)-B16</f>
        <v>0</v>
      </c>
      <c r="AQ16" s="80">
        <f t="shared" ref="AQ16" si="12">(N16+S16+X16+AC16)-(C16+D16)</f>
        <v>0</v>
      </c>
      <c r="AR16" s="81">
        <f t="shared" ref="AR16" si="13">(O16+T16+Y16+AD16)-H16</f>
        <v>0</v>
      </c>
    </row>
    <row r="17" spans="1:47" s="2111" customFormat="1">
      <c r="A17" s="1100" t="s">
        <v>184</v>
      </c>
      <c r="B17" s="820">
        <f>SUM(B12:B16)</f>
        <v>48</v>
      </c>
      <c r="C17" s="820">
        <f t="shared" ref="C17:H17" si="14">SUM(C12:C16)</f>
        <v>9</v>
      </c>
      <c r="D17" s="821">
        <f t="shared" si="14"/>
        <v>6</v>
      </c>
      <c r="E17" s="822">
        <f t="shared" si="14"/>
        <v>6</v>
      </c>
      <c r="F17" s="820">
        <f t="shared" ref="F17:G17" si="15">SUM(F12:F16)</f>
        <v>0</v>
      </c>
      <c r="G17" s="823">
        <f t="shared" si="15"/>
        <v>0</v>
      </c>
      <c r="H17" s="824">
        <f t="shared" si="14"/>
        <v>0</v>
      </c>
      <c r="I17" s="94"/>
      <c r="J17" s="95"/>
      <c r="K17" s="102"/>
      <c r="L17" s="103"/>
      <c r="M17" s="2889"/>
      <c r="N17" s="2889"/>
      <c r="O17" s="2889"/>
      <c r="P17" s="105"/>
      <c r="Q17" s="100"/>
      <c r="R17" s="1530"/>
      <c r="S17" s="1530"/>
      <c r="T17" s="1530"/>
      <c r="U17" s="104"/>
      <c r="V17" s="104"/>
      <c r="W17" s="792"/>
      <c r="X17" s="792"/>
      <c r="Y17" s="792"/>
      <c r="Z17" s="2058"/>
      <c r="AA17" s="2058"/>
      <c r="AB17" s="493"/>
      <c r="AC17" s="493"/>
      <c r="AD17" s="792"/>
      <c r="AE17" s="2890"/>
      <c r="AF17" s="1716"/>
      <c r="AG17" s="1717"/>
      <c r="AH17" s="1718"/>
      <c r="AI17" s="2877">
        <f>SUM(AI12:AI16)</f>
        <v>1</v>
      </c>
      <c r="AJ17" s="1042"/>
      <c r="AK17" s="1031"/>
      <c r="AL17" s="1041"/>
      <c r="AM17" s="2878"/>
      <c r="AN17" s="820"/>
      <c r="AO17" s="821"/>
      <c r="AP17" s="2880"/>
      <c r="AQ17" s="2880"/>
      <c r="AR17" s="2880"/>
    </row>
    <row r="18" spans="1:47" s="2111" customFormat="1" ht="30" customHeight="1">
      <c r="A18" s="5278" t="s">
        <v>1223</v>
      </c>
      <c r="B18" s="2318">
        <v>12</v>
      </c>
      <c r="C18" s="2578"/>
      <c r="D18" s="2283">
        <f t="shared" ref="D18:D21" si="16">SUM(E18:G18)</f>
        <v>15</v>
      </c>
      <c r="E18" s="2622">
        <v>15</v>
      </c>
      <c r="F18" s="2578"/>
      <c r="G18" s="2580"/>
      <c r="H18" s="2581"/>
      <c r="I18" s="1196" t="s">
        <v>1224</v>
      </c>
      <c r="J18" s="2860">
        <v>1</v>
      </c>
      <c r="K18" s="352" t="s">
        <v>631</v>
      </c>
      <c r="L18" s="353" t="s">
        <v>1225</v>
      </c>
      <c r="M18" s="536">
        <v>12</v>
      </c>
      <c r="N18" s="536">
        <v>15</v>
      </c>
      <c r="O18" s="536"/>
      <c r="P18" s="2891"/>
      <c r="Q18" s="2892"/>
      <c r="R18" s="854"/>
      <c r="S18" s="854"/>
      <c r="T18" s="854"/>
      <c r="U18" s="2869"/>
      <c r="V18" s="2869"/>
      <c r="W18" s="854"/>
      <c r="X18" s="854"/>
      <c r="Y18" s="854"/>
      <c r="Z18" s="2869"/>
      <c r="AA18" s="2869"/>
      <c r="AB18" s="2870"/>
      <c r="AC18" s="2597"/>
      <c r="AD18" s="854"/>
      <c r="AE18" s="2888" t="s">
        <v>180</v>
      </c>
      <c r="AF18" s="2886">
        <v>0.25</v>
      </c>
      <c r="AG18" s="2867"/>
      <c r="AH18" s="485"/>
      <c r="AI18" s="2868">
        <f>SUM(AE18:AF18)</f>
        <v>0.25</v>
      </c>
      <c r="AJ18" s="1707"/>
      <c r="AK18" s="1723"/>
      <c r="AL18" s="1724"/>
      <c r="AM18" s="1707"/>
      <c r="AN18" s="1723"/>
      <c r="AO18" s="1725"/>
      <c r="AP18" s="2149">
        <f t="shared" ref="AP18:AP21" si="17">(M18+R18+W18+AB18)-B18</f>
        <v>0</v>
      </c>
      <c r="AQ18" s="80">
        <f t="shared" ref="AQ18:AQ21" si="18">(N18+S18+X18+AC18)-(C18+D18)</f>
        <v>0</v>
      </c>
      <c r="AR18" s="81">
        <f t="shared" ref="AR18:AR21" si="19">(O18+T18+Y18+AD18)-H18</f>
        <v>0</v>
      </c>
    </row>
    <row r="19" spans="1:47" s="2111" customFormat="1" ht="30" customHeight="1">
      <c r="A19" s="5279"/>
      <c r="B19" s="2318">
        <v>15</v>
      </c>
      <c r="C19" s="2318">
        <v>3</v>
      </c>
      <c r="D19" s="2283">
        <f t="shared" si="16"/>
        <v>0</v>
      </c>
      <c r="E19" s="2579"/>
      <c r="F19" s="2578"/>
      <c r="G19" s="2580"/>
      <c r="H19" s="2581"/>
      <c r="I19" s="733" t="s">
        <v>1226</v>
      </c>
      <c r="J19" s="2860">
        <v>1</v>
      </c>
      <c r="K19" s="352" t="s">
        <v>615</v>
      </c>
      <c r="L19" s="353" t="s">
        <v>646</v>
      </c>
      <c r="M19" s="536">
        <v>15</v>
      </c>
      <c r="N19" s="536">
        <v>3</v>
      </c>
      <c r="O19" s="536"/>
      <c r="P19" s="2891"/>
      <c r="Q19" s="2892"/>
      <c r="R19" s="854"/>
      <c r="S19" s="854"/>
      <c r="T19" s="854"/>
      <c r="U19" s="2869"/>
      <c r="V19" s="2869"/>
      <c r="W19" s="854"/>
      <c r="X19" s="854"/>
      <c r="Y19" s="854"/>
      <c r="Z19" s="2869"/>
      <c r="AA19" s="2869"/>
      <c r="AB19" s="2870"/>
      <c r="AC19" s="2597"/>
      <c r="AD19" s="854"/>
      <c r="AE19" s="2888" t="s">
        <v>228</v>
      </c>
      <c r="AF19" s="2886">
        <v>0.25</v>
      </c>
      <c r="AG19" s="2867"/>
      <c r="AH19" s="485"/>
      <c r="AI19" s="2868">
        <f t="shared" si="4"/>
        <v>0.25</v>
      </c>
      <c r="AJ19" s="1707"/>
      <c r="AK19" s="1723"/>
      <c r="AL19" s="1724"/>
      <c r="AM19" s="1707"/>
      <c r="AN19" s="1723"/>
      <c r="AO19" s="1725"/>
      <c r="AP19" s="2149">
        <f t="shared" si="17"/>
        <v>0</v>
      </c>
      <c r="AQ19" s="80">
        <f t="shared" si="18"/>
        <v>0</v>
      </c>
      <c r="AR19" s="81">
        <f t="shared" si="19"/>
        <v>0</v>
      </c>
    </row>
    <row r="20" spans="1:47" s="2111" customFormat="1" ht="30" customHeight="1">
      <c r="A20" s="5279"/>
      <c r="B20" s="2318">
        <v>9</v>
      </c>
      <c r="C20" s="2318">
        <v>6</v>
      </c>
      <c r="D20" s="2283">
        <f t="shared" si="16"/>
        <v>0</v>
      </c>
      <c r="E20" s="2579"/>
      <c r="F20" s="2578"/>
      <c r="G20" s="2580"/>
      <c r="H20" s="2581"/>
      <c r="I20" s="1196" t="s">
        <v>1227</v>
      </c>
      <c r="J20" s="2860">
        <v>1</v>
      </c>
      <c r="K20" s="2053" t="s">
        <v>631</v>
      </c>
      <c r="L20" s="353" t="s">
        <v>1225</v>
      </c>
      <c r="M20" s="536">
        <v>9</v>
      </c>
      <c r="N20" s="536">
        <v>6</v>
      </c>
      <c r="O20" s="536"/>
      <c r="P20" s="2891"/>
      <c r="Q20" s="2892"/>
      <c r="R20" s="854"/>
      <c r="S20" s="854"/>
      <c r="T20" s="854"/>
      <c r="U20" s="2869"/>
      <c r="V20" s="2869"/>
      <c r="W20" s="854"/>
      <c r="X20" s="854"/>
      <c r="Y20" s="854"/>
      <c r="Z20" s="2869"/>
      <c r="AA20" s="2869"/>
      <c r="AB20" s="2870"/>
      <c r="AC20" s="2597"/>
      <c r="AD20" s="854"/>
      <c r="AE20" s="2865" t="s">
        <v>180</v>
      </c>
      <c r="AF20" s="2866">
        <v>0.25</v>
      </c>
      <c r="AG20" s="2867"/>
      <c r="AH20" s="485"/>
      <c r="AI20" s="2868">
        <f>SUM(AE20:AF20)</f>
        <v>0.25</v>
      </c>
      <c r="AJ20" s="1707"/>
      <c r="AK20" s="1723"/>
      <c r="AL20" s="1724"/>
      <c r="AM20" s="1707"/>
      <c r="AN20" s="1723"/>
      <c r="AO20" s="1725"/>
      <c r="AP20" s="2149">
        <f t="shared" si="17"/>
        <v>0</v>
      </c>
      <c r="AQ20" s="80">
        <f t="shared" si="18"/>
        <v>0</v>
      </c>
      <c r="AR20" s="81">
        <f t="shared" si="19"/>
        <v>0</v>
      </c>
    </row>
    <row r="21" spans="1:47" s="2111" customFormat="1" ht="30" customHeight="1">
      <c r="A21" s="5280"/>
      <c r="B21" s="2318">
        <v>9</v>
      </c>
      <c r="C21" s="2318">
        <v>6</v>
      </c>
      <c r="D21" s="2283">
        <f t="shared" si="16"/>
        <v>0</v>
      </c>
      <c r="E21" s="2579"/>
      <c r="F21" s="2578"/>
      <c r="G21" s="2580"/>
      <c r="H21" s="2581"/>
      <c r="I21" s="1196" t="s">
        <v>1228</v>
      </c>
      <c r="J21" s="2860">
        <v>1</v>
      </c>
      <c r="K21" s="2053" t="s">
        <v>532</v>
      </c>
      <c r="L21" s="353" t="s">
        <v>1143</v>
      </c>
      <c r="M21" s="536">
        <v>9</v>
      </c>
      <c r="N21" s="536">
        <v>6</v>
      </c>
      <c r="O21" s="536"/>
      <c r="P21" s="2893"/>
      <c r="Q21" s="2894"/>
      <c r="R21" s="857"/>
      <c r="S21" s="857"/>
      <c r="T21" s="857"/>
      <c r="U21" s="2895"/>
      <c r="V21" s="2895"/>
      <c r="W21" s="857"/>
      <c r="X21" s="857"/>
      <c r="Y21" s="857"/>
      <c r="Z21" s="2895"/>
      <c r="AA21" s="2895"/>
      <c r="AB21" s="2896"/>
      <c r="AC21" s="862"/>
      <c r="AD21" s="857"/>
      <c r="AE21" s="2888" t="s">
        <v>180</v>
      </c>
      <c r="AF21" s="2886">
        <v>0.25</v>
      </c>
      <c r="AG21" s="2867"/>
      <c r="AH21" s="485"/>
      <c r="AI21" s="2868">
        <f>SUM(AE21:AF21)</f>
        <v>0.25</v>
      </c>
      <c r="AJ21" s="1707"/>
      <c r="AK21" s="1723"/>
      <c r="AL21" s="1724"/>
      <c r="AM21" s="1707"/>
      <c r="AN21" s="1723"/>
      <c r="AO21" s="1725"/>
      <c r="AP21" s="2149">
        <f t="shared" si="17"/>
        <v>0</v>
      </c>
      <c r="AQ21" s="80">
        <f t="shared" si="18"/>
        <v>0</v>
      </c>
      <c r="AR21" s="81">
        <f t="shared" si="19"/>
        <v>0</v>
      </c>
    </row>
    <row r="22" spans="1:47" s="2111" customFormat="1">
      <c r="A22" s="1100" t="s">
        <v>469</v>
      </c>
      <c r="B22" s="820">
        <f>SUM(B18:B21)</f>
        <v>45</v>
      </c>
      <c r="C22" s="820">
        <f t="shared" ref="C22:H22" si="20">SUM(C18:C21)</f>
        <v>15</v>
      </c>
      <c r="D22" s="821">
        <f t="shared" si="20"/>
        <v>15</v>
      </c>
      <c r="E22" s="822">
        <f t="shared" si="20"/>
        <v>15</v>
      </c>
      <c r="F22" s="820">
        <f t="shared" ref="F22:G22" si="21">SUM(F18:F21)</f>
        <v>0</v>
      </c>
      <c r="G22" s="823">
        <f t="shared" si="21"/>
        <v>0</v>
      </c>
      <c r="H22" s="824">
        <f t="shared" si="20"/>
        <v>0</v>
      </c>
      <c r="I22" s="94"/>
      <c r="J22" s="95"/>
      <c r="K22" s="102"/>
      <c r="L22" s="103"/>
      <c r="M22" s="2876"/>
      <c r="N22" s="2876"/>
      <c r="O22" s="2876"/>
      <c r="P22" s="105"/>
      <c r="Q22" s="100"/>
      <c r="R22" s="1530"/>
      <c r="S22" s="1530"/>
      <c r="T22" s="1530"/>
      <c r="U22" s="104"/>
      <c r="V22" s="104"/>
      <c r="W22" s="792"/>
      <c r="X22" s="792"/>
      <c r="Y22" s="792"/>
      <c r="Z22" s="2058"/>
      <c r="AA22" s="2058"/>
      <c r="AB22" s="493"/>
      <c r="AC22" s="493"/>
      <c r="AD22" s="493"/>
      <c r="AE22" s="1715"/>
      <c r="AF22" s="1716"/>
      <c r="AG22" s="1717"/>
      <c r="AH22" s="1718"/>
      <c r="AI22" s="2877">
        <f>SUM(AI18:AI21)</f>
        <v>1</v>
      </c>
      <c r="AJ22" s="1042"/>
      <c r="AK22" s="1031"/>
      <c r="AL22" s="1041"/>
      <c r="AM22" s="2878"/>
      <c r="AN22" s="820"/>
      <c r="AO22" s="821"/>
      <c r="AP22" s="2880"/>
      <c r="AQ22" s="2880"/>
      <c r="AR22" s="2880"/>
    </row>
    <row r="23" spans="1:47" s="2111" customFormat="1" ht="30" customHeight="1" thickBot="1">
      <c r="A23" s="2897" t="s">
        <v>1229</v>
      </c>
      <c r="B23" s="2898"/>
      <c r="C23" s="2899">
        <v>80</v>
      </c>
      <c r="D23" s="2495">
        <f t="shared" ref="D23:D27" si="22">SUM(E23:G23)</f>
        <v>20</v>
      </c>
      <c r="E23" s="2900">
        <v>20</v>
      </c>
      <c r="F23" s="2898"/>
      <c r="G23" s="2901"/>
      <c r="H23" s="2902"/>
      <c r="I23" s="2903" t="s">
        <v>1230</v>
      </c>
      <c r="J23" s="2904"/>
      <c r="K23" s="1970" t="s">
        <v>1185</v>
      </c>
      <c r="L23" s="1971" t="s">
        <v>1186</v>
      </c>
      <c r="M23" s="2905"/>
      <c r="N23" s="2905">
        <v>100</v>
      </c>
      <c r="O23" s="2905"/>
      <c r="P23" s="1973"/>
      <c r="Q23" s="2906"/>
      <c r="R23" s="510"/>
      <c r="S23" s="510"/>
      <c r="T23" s="510"/>
      <c r="U23" s="2907"/>
      <c r="V23" s="2907"/>
      <c r="W23" s="510"/>
      <c r="X23" s="510"/>
      <c r="Y23" s="510"/>
      <c r="Z23" s="2907"/>
      <c r="AA23" s="2907"/>
      <c r="AB23" s="2908"/>
      <c r="AC23" s="510"/>
      <c r="AD23" s="2909"/>
      <c r="AE23" s="2910" t="s">
        <v>1231</v>
      </c>
      <c r="AF23" s="2911" t="s">
        <v>1232</v>
      </c>
      <c r="AG23" s="2912" t="s">
        <v>229</v>
      </c>
      <c r="AH23" s="2913">
        <v>0.35</v>
      </c>
      <c r="AI23" s="2914">
        <v>1</v>
      </c>
      <c r="AJ23" s="2915"/>
      <c r="AK23" s="2916"/>
      <c r="AL23" s="2917"/>
      <c r="AM23" s="2915"/>
      <c r="AN23" s="2916"/>
      <c r="AO23" s="2918"/>
      <c r="AP23" s="1095">
        <f t="shared" ref="AP23:AP26" si="23">(M23+R23+W23+AB23)-B23</f>
        <v>0</v>
      </c>
      <c r="AQ23" s="764">
        <f t="shared" ref="AQ23:AQ26" si="24">(N23+S23+X23+AC23)-(C23+D23)</f>
        <v>0</v>
      </c>
      <c r="AR23" s="765">
        <f t="shared" ref="AR23:AR26" si="25">(O23+T23+Y23+AD23)-H23</f>
        <v>0</v>
      </c>
    </row>
    <row r="24" spans="1:47" s="2111" customFormat="1" ht="30" customHeight="1">
      <c r="A24" s="5276" t="s">
        <v>1187</v>
      </c>
      <c r="B24" s="2919"/>
      <c r="C24" s="2920">
        <v>20</v>
      </c>
      <c r="D24" s="2921">
        <f t="shared" si="22"/>
        <v>0</v>
      </c>
      <c r="E24" s="2922"/>
      <c r="F24" s="2923"/>
      <c r="G24" s="2924"/>
      <c r="H24" s="2925"/>
      <c r="I24" s="2926" t="s">
        <v>313</v>
      </c>
      <c r="J24" s="2927">
        <v>1</v>
      </c>
      <c r="K24" s="2928" t="s">
        <v>1188</v>
      </c>
      <c r="L24" s="2929" t="s">
        <v>512</v>
      </c>
      <c r="M24" s="2931"/>
      <c r="N24" s="2931">
        <v>20</v>
      </c>
      <c r="O24" s="2930"/>
      <c r="P24" s="1973"/>
      <c r="Q24" s="2906"/>
      <c r="R24" s="510"/>
      <c r="S24" s="510"/>
      <c r="T24" s="2931"/>
      <c r="U24" s="2932"/>
      <c r="V24" s="2932"/>
      <c r="W24" s="2931"/>
      <c r="X24" s="2931"/>
      <c r="Y24" s="2931"/>
      <c r="Z24" s="2932"/>
      <c r="AA24" s="2932"/>
      <c r="AB24" s="2933"/>
      <c r="AC24" s="2934"/>
      <c r="AD24" s="2935"/>
      <c r="AE24" s="2936" t="s">
        <v>228</v>
      </c>
      <c r="AF24" s="2937">
        <v>0.25</v>
      </c>
      <c r="AG24" s="2938" t="s">
        <v>229</v>
      </c>
      <c r="AH24" s="2939">
        <v>0.25</v>
      </c>
      <c r="AI24" s="2940">
        <f t="shared" si="4"/>
        <v>0.5</v>
      </c>
      <c r="AJ24" s="2941"/>
      <c r="AK24" s="2942"/>
      <c r="AL24" s="2943"/>
      <c r="AM24" s="2941"/>
      <c r="AN24" s="2942"/>
      <c r="AO24" s="2944"/>
      <c r="AP24" s="2945" t="e">
        <f>(#REF!+M24+W24+AB24)-B24</f>
        <v>#REF!</v>
      </c>
      <c r="AQ24" s="2946" t="e">
        <f>(#REF!+N24+X24+AC24)-(C24+D24)</f>
        <v>#REF!</v>
      </c>
      <c r="AR24" s="2947">
        <f t="shared" si="25"/>
        <v>0</v>
      </c>
    </row>
    <row r="25" spans="1:47" s="2111" customFormat="1" ht="30" customHeight="1" thickBot="1">
      <c r="A25" s="5277"/>
      <c r="B25" s="2948"/>
      <c r="C25" s="2949">
        <v>20</v>
      </c>
      <c r="D25" s="2950">
        <f t="shared" si="22"/>
        <v>0</v>
      </c>
      <c r="E25" s="2951"/>
      <c r="F25" s="2952"/>
      <c r="G25" s="2953"/>
      <c r="H25" s="2954"/>
      <c r="I25" s="2955" t="s">
        <v>1189</v>
      </c>
      <c r="J25" s="2956"/>
      <c r="K25" s="2957" t="s">
        <v>690</v>
      </c>
      <c r="L25" s="2958" t="s">
        <v>519</v>
      </c>
      <c r="M25" s="2959"/>
      <c r="N25" s="2959"/>
      <c r="O25" s="2959"/>
      <c r="P25" s="2960"/>
      <c r="Q25" s="2961"/>
      <c r="R25" s="2962"/>
      <c r="S25" s="2962"/>
      <c r="T25" s="2962"/>
      <c r="U25" s="2963"/>
      <c r="V25" s="2963"/>
      <c r="W25" s="2962"/>
      <c r="X25" s="2962"/>
      <c r="Y25" s="2962"/>
      <c r="Z25" s="2963"/>
      <c r="AA25" s="2963"/>
      <c r="AB25" s="2964"/>
      <c r="AC25" s="2965"/>
      <c r="AD25" s="2966"/>
      <c r="AE25" s="2967" t="s">
        <v>228</v>
      </c>
      <c r="AF25" s="2968">
        <v>0.25</v>
      </c>
      <c r="AG25" s="2969" t="s">
        <v>229</v>
      </c>
      <c r="AH25" s="2970">
        <v>0.25</v>
      </c>
      <c r="AI25" s="2971">
        <f t="shared" si="4"/>
        <v>0.5</v>
      </c>
      <c r="AJ25" s="2972"/>
      <c r="AK25" s="2973"/>
      <c r="AL25" s="2974"/>
      <c r="AM25" s="2972"/>
      <c r="AN25" s="2973"/>
      <c r="AO25" s="2975"/>
      <c r="AP25" s="2976">
        <f t="shared" si="23"/>
        <v>0</v>
      </c>
      <c r="AQ25" s="2977">
        <f t="shared" si="24"/>
        <v>-20</v>
      </c>
      <c r="AR25" s="2978">
        <f t="shared" si="25"/>
        <v>0</v>
      </c>
    </row>
    <row r="26" spans="1:47" s="2111" customFormat="1" ht="30" customHeight="1">
      <c r="A26" s="5274" t="s">
        <v>1190</v>
      </c>
      <c r="B26" s="2979"/>
      <c r="C26" s="2980">
        <v>20</v>
      </c>
      <c r="D26" s="2981">
        <f t="shared" si="22"/>
        <v>0</v>
      </c>
      <c r="E26" s="2982"/>
      <c r="F26" s="2983"/>
      <c r="G26" s="2984"/>
      <c r="H26" s="2985"/>
      <c r="I26" s="2986" t="s">
        <v>1233</v>
      </c>
      <c r="J26" s="2987"/>
      <c r="K26" s="2988" t="s">
        <v>1185</v>
      </c>
      <c r="L26" s="2989" t="s">
        <v>1186</v>
      </c>
      <c r="M26" s="2990"/>
      <c r="N26" s="2990"/>
      <c r="O26" s="2990"/>
      <c r="P26" s="2988"/>
      <c r="Q26" s="2989"/>
      <c r="R26" s="719"/>
      <c r="S26" s="719"/>
      <c r="T26" s="719"/>
      <c r="U26" s="2991"/>
      <c r="V26" s="2991"/>
      <c r="W26" s="719"/>
      <c r="X26" s="719"/>
      <c r="Y26" s="719"/>
      <c r="Z26" s="2991"/>
      <c r="AA26" s="2991"/>
      <c r="AB26" s="2992"/>
      <c r="AC26" s="2993"/>
      <c r="AD26" s="663"/>
      <c r="AE26" s="2994" t="s">
        <v>228</v>
      </c>
      <c r="AF26" s="2995">
        <v>0.25</v>
      </c>
      <c r="AG26" s="2996" t="s">
        <v>229</v>
      </c>
      <c r="AH26" s="2997">
        <v>0.25</v>
      </c>
      <c r="AI26" s="2998">
        <f t="shared" si="4"/>
        <v>0.5</v>
      </c>
      <c r="AJ26" s="2999"/>
      <c r="AK26" s="3000"/>
      <c r="AL26" s="3001"/>
      <c r="AM26" s="2999"/>
      <c r="AN26" s="3000"/>
      <c r="AO26" s="3002"/>
      <c r="AP26" s="1098">
        <f t="shared" si="23"/>
        <v>0</v>
      </c>
      <c r="AQ26" s="3003">
        <f t="shared" si="24"/>
        <v>-20</v>
      </c>
      <c r="AR26" s="1099">
        <f t="shared" si="25"/>
        <v>0</v>
      </c>
    </row>
    <row r="27" spans="1:47" s="2111" customFormat="1" ht="30" customHeight="1">
      <c r="A27" s="5275"/>
      <c r="B27" s="2983"/>
      <c r="C27" s="3004">
        <v>10</v>
      </c>
      <c r="D27" s="2283">
        <f t="shared" si="22"/>
        <v>0</v>
      </c>
      <c r="E27" s="2579"/>
      <c r="F27" s="2578"/>
      <c r="G27" s="2580"/>
      <c r="H27" s="3005"/>
      <c r="I27" s="3006" t="s">
        <v>1234</v>
      </c>
      <c r="J27" s="3007"/>
      <c r="K27" s="2625" t="s">
        <v>1185</v>
      </c>
      <c r="L27" s="2626" t="s">
        <v>1186</v>
      </c>
      <c r="M27" s="3008"/>
      <c r="N27" s="3008"/>
      <c r="O27" s="3008"/>
      <c r="P27" s="2054"/>
      <c r="Q27" s="2874"/>
      <c r="R27" s="511"/>
      <c r="S27" s="511"/>
      <c r="T27" s="511"/>
      <c r="U27" s="2875"/>
      <c r="V27" s="2875"/>
      <c r="W27" s="511"/>
      <c r="X27" s="511"/>
      <c r="Y27" s="511"/>
      <c r="Z27" s="2875"/>
      <c r="AA27" s="2875"/>
      <c r="AB27" s="3009"/>
      <c r="AC27" s="719"/>
      <c r="AD27" s="3010"/>
      <c r="AE27" s="3011" t="s">
        <v>229</v>
      </c>
      <c r="AF27" s="2866">
        <v>0.5</v>
      </c>
      <c r="AG27" s="2867"/>
      <c r="AH27" s="485"/>
      <c r="AI27" s="2868">
        <f>SUM(AE27:AF27)</f>
        <v>0.5</v>
      </c>
      <c r="AJ27" s="1707"/>
      <c r="AK27" s="1723"/>
      <c r="AL27" s="1724"/>
      <c r="AM27" s="1707"/>
      <c r="AN27" s="1723"/>
      <c r="AO27" s="1725"/>
      <c r="AP27" s="1098">
        <f t="shared" ref="AP27" si="26">(M27+R27+W27+AB27)-B27</f>
        <v>0</v>
      </c>
      <c r="AQ27" s="3003">
        <f t="shared" ref="AQ27" si="27">(N27+S27+X27+AC27)-(C27+D27)</f>
        <v>-10</v>
      </c>
      <c r="AR27" s="1099">
        <f t="shared" ref="AR27" si="28">(O27+T27+Y27+AD27)-H27</f>
        <v>0</v>
      </c>
    </row>
    <row r="28" spans="1:47" s="2111" customFormat="1" ht="15.75" thickBot="1">
      <c r="A28" s="1100" t="s">
        <v>873</v>
      </c>
      <c r="B28" s="866">
        <f>SUM(B23:B27)</f>
        <v>0</v>
      </c>
      <c r="C28" s="866">
        <f>SUM(C23:C27)</f>
        <v>150</v>
      </c>
      <c r="D28" s="1827">
        <f t="shared" ref="D28:H28" si="29">SUM(D23:D27)</f>
        <v>20</v>
      </c>
      <c r="E28" s="1828">
        <f t="shared" si="29"/>
        <v>20</v>
      </c>
      <c r="F28" s="866">
        <f t="shared" ref="F28:G28" si="30">SUM(F23:F27)</f>
        <v>0</v>
      </c>
      <c r="G28" s="1829">
        <f t="shared" si="30"/>
        <v>0</v>
      </c>
      <c r="H28" s="1043">
        <f t="shared" si="29"/>
        <v>0</v>
      </c>
      <c r="I28" s="94"/>
      <c r="J28" s="95"/>
      <c r="K28" s="102"/>
      <c r="L28" s="103"/>
      <c r="M28" s="2876"/>
      <c r="N28" s="2876"/>
      <c r="O28" s="2876"/>
      <c r="P28" s="105"/>
      <c r="Q28" s="100"/>
      <c r="R28" s="1530"/>
      <c r="S28" s="1530"/>
      <c r="T28" s="1530"/>
      <c r="U28" s="104"/>
      <c r="V28" s="104"/>
      <c r="W28" s="792"/>
      <c r="X28" s="792"/>
      <c r="Y28" s="792"/>
      <c r="Z28" s="2058"/>
      <c r="AA28" s="2058"/>
      <c r="AB28" s="493"/>
      <c r="AC28" s="493"/>
      <c r="AD28" s="493"/>
      <c r="AE28" s="1715"/>
      <c r="AF28" s="1716"/>
      <c r="AG28" s="1717"/>
      <c r="AH28" s="1718"/>
      <c r="AI28" s="3012"/>
      <c r="AJ28" s="1042"/>
      <c r="AK28" s="1031"/>
      <c r="AL28" s="1041"/>
      <c r="AM28" s="2878"/>
      <c r="AN28" s="820"/>
      <c r="AO28" s="821"/>
      <c r="AP28" s="2880"/>
      <c r="AQ28" s="2880"/>
      <c r="AR28" s="2880"/>
    </row>
    <row r="29" spans="1:47">
      <c r="A29" s="559" t="s">
        <v>1054</v>
      </c>
      <c r="B29" s="566"/>
      <c r="C29" s="566"/>
      <c r="D29" s="566"/>
      <c r="E29" s="1803"/>
      <c r="F29" s="1301"/>
      <c r="G29" s="451"/>
      <c r="H29" s="566"/>
      <c r="I29" s="2531"/>
      <c r="J29" s="560"/>
      <c r="K29" s="146"/>
      <c r="L29" s="144"/>
      <c r="M29" s="3013"/>
      <c r="N29" s="3013"/>
      <c r="O29" s="3013"/>
      <c r="P29" s="146"/>
      <c r="Q29" s="144"/>
      <c r="R29" s="878"/>
      <c r="S29" s="878"/>
      <c r="T29" s="878"/>
      <c r="U29" s="36"/>
      <c r="V29" s="36"/>
      <c r="W29" s="878"/>
      <c r="X29" s="878"/>
      <c r="Y29" s="878"/>
      <c r="Z29" s="36"/>
      <c r="AA29" s="36"/>
      <c r="AB29" s="702"/>
      <c r="AC29" s="702"/>
      <c r="AD29" s="702"/>
      <c r="AE29" s="3014"/>
      <c r="AF29" s="873"/>
      <c r="AG29" s="3015"/>
      <c r="AH29" s="3016"/>
      <c r="AI29" s="3017"/>
      <c r="AJ29" s="695"/>
      <c r="AK29" s="873"/>
      <c r="AL29" s="3016"/>
      <c r="AM29" s="695"/>
      <c r="AN29" s="873"/>
      <c r="AO29" s="873"/>
      <c r="AP29" s="1301"/>
      <c r="AQ29" s="1301"/>
      <c r="AR29" s="1301"/>
      <c r="AS29" s="237"/>
      <c r="AT29" s="237"/>
      <c r="AU29" s="237"/>
    </row>
    <row r="30" spans="1:47" s="2111" customFormat="1" ht="30" customHeight="1">
      <c r="A30" s="5278" t="s">
        <v>1235</v>
      </c>
      <c r="B30" s="2578"/>
      <c r="C30" s="2318">
        <v>3</v>
      </c>
      <c r="D30" s="2283">
        <f t="shared" ref="D30:D33" si="31">SUM(E30:G30)</f>
        <v>0</v>
      </c>
      <c r="E30" s="2579"/>
      <c r="F30" s="2578"/>
      <c r="G30" s="2580"/>
      <c r="H30" s="2581"/>
      <c r="I30" s="2884" t="s">
        <v>1236</v>
      </c>
      <c r="J30" s="2885">
        <v>1</v>
      </c>
      <c r="K30" s="67" t="s">
        <v>1237</v>
      </c>
      <c r="L30" s="68" t="s">
        <v>1238</v>
      </c>
      <c r="M30" s="469">
        <v>3</v>
      </c>
      <c r="N30" s="3018"/>
      <c r="O30" s="3018"/>
      <c r="P30" s="3019"/>
      <c r="Q30" s="3020"/>
      <c r="R30" s="469"/>
      <c r="S30" s="469"/>
      <c r="T30" s="469"/>
      <c r="U30" s="3021"/>
      <c r="V30" s="3021"/>
      <c r="W30" s="469"/>
      <c r="X30" s="469"/>
      <c r="Y30" s="469"/>
      <c r="Z30" s="3021"/>
      <c r="AA30" s="3021"/>
      <c r="AB30" s="3022"/>
      <c r="AC30" s="469"/>
      <c r="AD30" s="469"/>
      <c r="AE30" s="3023" t="s">
        <v>396</v>
      </c>
      <c r="AF30" s="522"/>
      <c r="AG30" s="2867"/>
      <c r="AH30" s="485"/>
      <c r="AI30" s="3024"/>
      <c r="AJ30" s="1707"/>
      <c r="AK30" s="1723"/>
      <c r="AL30" s="1724"/>
      <c r="AM30" s="1707"/>
      <c r="AN30" s="1723"/>
      <c r="AO30" s="1725"/>
      <c r="AP30" s="2149">
        <f t="shared" ref="AP30:AP33" si="32">(M30+R30+W30+AB30)-B30</f>
        <v>3</v>
      </c>
      <c r="AQ30" s="80">
        <f t="shared" ref="AQ30:AQ33" si="33">(N30+S30+X30+AC30)-(C30+D30)</f>
        <v>-3</v>
      </c>
      <c r="AR30" s="81">
        <f t="shared" ref="AR30:AR33" si="34">(O30+T30+Y30+AD30)-H30</f>
        <v>0</v>
      </c>
    </row>
    <row r="31" spans="1:47" s="2111" customFormat="1" ht="30" customHeight="1">
      <c r="A31" s="5279"/>
      <c r="B31" s="2318">
        <v>4</v>
      </c>
      <c r="C31" s="2578"/>
      <c r="D31" s="2283">
        <f t="shared" si="31"/>
        <v>0</v>
      </c>
      <c r="E31" s="2579"/>
      <c r="F31" s="2578"/>
      <c r="G31" s="2580"/>
      <c r="H31" s="2581"/>
      <c r="I31" s="3025" t="s">
        <v>1239</v>
      </c>
      <c r="J31" s="2885">
        <v>1</v>
      </c>
      <c r="K31" s="67" t="s">
        <v>545</v>
      </c>
      <c r="L31" s="68" t="s">
        <v>546</v>
      </c>
      <c r="M31" s="469">
        <v>4</v>
      </c>
      <c r="N31" s="3018"/>
      <c r="O31" s="3018"/>
      <c r="P31" s="67"/>
      <c r="Q31" s="68"/>
      <c r="R31" s="469"/>
      <c r="S31" s="469"/>
      <c r="T31" s="469"/>
      <c r="U31" s="3021"/>
      <c r="V31" s="3021"/>
      <c r="W31" s="469"/>
      <c r="X31" s="469"/>
      <c r="Y31" s="469"/>
      <c r="Z31" s="3021"/>
      <c r="AA31" s="3021"/>
      <c r="AB31" s="3022"/>
      <c r="AC31" s="469"/>
      <c r="AD31" s="469"/>
      <c r="AE31" s="2888" t="s">
        <v>396</v>
      </c>
      <c r="AF31" s="522"/>
      <c r="AG31" s="2867"/>
      <c r="AH31" s="485"/>
      <c r="AI31" s="3024"/>
      <c r="AJ31" s="1707"/>
      <c r="AK31" s="1723"/>
      <c r="AL31" s="1724"/>
      <c r="AM31" s="1707"/>
      <c r="AN31" s="1723"/>
      <c r="AO31" s="1725"/>
      <c r="AP31" s="2149">
        <f t="shared" si="32"/>
        <v>0</v>
      </c>
      <c r="AQ31" s="80">
        <f t="shared" si="33"/>
        <v>0</v>
      </c>
      <c r="AR31" s="81">
        <f t="shared" si="34"/>
        <v>0</v>
      </c>
    </row>
    <row r="32" spans="1:47" s="2111" customFormat="1" ht="30" customHeight="1">
      <c r="A32" s="5279"/>
      <c r="B32" s="2318">
        <v>15</v>
      </c>
      <c r="C32" s="2898"/>
      <c r="D32" s="2283">
        <f t="shared" si="31"/>
        <v>0</v>
      </c>
      <c r="E32" s="2579"/>
      <c r="F32" s="2578"/>
      <c r="G32" s="2580"/>
      <c r="H32" s="2902"/>
      <c r="I32" s="3025" t="s">
        <v>1240</v>
      </c>
      <c r="J32" s="3026">
        <v>1</v>
      </c>
      <c r="K32" s="67" t="s">
        <v>1237</v>
      </c>
      <c r="L32" s="68" t="s">
        <v>1238</v>
      </c>
      <c r="M32" s="3027">
        <v>15</v>
      </c>
      <c r="N32" s="3028"/>
      <c r="O32" s="3028"/>
      <c r="P32" s="3019"/>
      <c r="Q32" s="3020"/>
      <c r="R32" s="2637"/>
      <c r="S32" s="2637"/>
      <c r="T32" s="2637"/>
      <c r="U32" s="3021"/>
      <c r="V32" s="3021"/>
      <c r="W32" s="2637"/>
      <c r="X32" s="2637"/>
      <c r="Y32" s="2637"/>
      <c r="Z32" s="3021"/>
      <c r="AA32" s="3021"/>
      <c r="AB32" s="3029"/>
      <c r="AC32" s="2022"/>
      <c r="AD32" s="3030"/>
      <c r="AE32" s="3031" t="s">
        <v>396</v>
      </c>
      <c r="AF32" s="522"/>
      <c r="AG32" s="2867"/>
      <c r="AH32" s="485"/>
      <c r="AI32" s="917"/>
      <c r="AJ32" s="1707"/>
      <c r="AK32" s="1723"/>
      <c r="AL32" s="1724"/>
      <c r="AM32" s="1707"/>
      <c r="AN32" s="1723"/>
      <c r="AO32" s="1725"/>
      <c r="AP32" s="2149">
        <f t="shared" si="32"/>
        <v>0</v>
      </c>
      <c r="AQ32" s="80">
        <f t="shared" si="33"/>
        <v>0</v>
      </c>
      <c r="AR32" s="81">
        <f t="shared" si="34"/>
        <v>0</v>
      </c>
    </row>
    <row r="33" spans="1:44" s="2111" customFormat="1" ht="30" customHeight="1">
      <c r="A33" s="5280"/>
      <c r="B33" s="2898"/>
      <c r="C33" s="2898"/>
      <c r="D33" s="2283">
        <f t="shared" si="31"/>
        <v>0</v>
      </c>
      <c r="E33" s="2579"/>
      <c r="F33" s="2578"/>
      <c r="G33" s="2580"/>
      <c r="H33" s="2581"/>
      <c r="I33" s="2884" t="s">
        <v>1241</v>
      </c>
      <c r="J33" s="3032"/>
      <c r="K33" s="67" t="s">
        <v>532</v>
      </c>
      <c r="L33" s="68" t="s">
        <v>1143</v>
      </c>
      <c r="M33" s="3028"/>
      <c r="N33" s="3028"/>
      <c r="O33" s="3028"/>
      <c r="P33" s="3019"/>
      <c r="Q33" s="3020"/>
      <c r="R33" s="2637"/>
      <c r="S33" s="2637"/>
      <c r="T33" s="2637"/>
      <c r="U33" s="3021"/>
      <c r="V33" s="3021"/>
      <c r="W33" s="2637"/>
      <c r="X33" s="2637"/>
      <c r="Y33" s="2637"/>
      <c r="Z33" s="3021"/>
      <c r="AA33" s="3021"/>
      <c r="AB33" s="3033"/>
      <c r="AC33" s="2637"/>
      <c r="AD33" s="3034"/>
      <c r="AE33" s="3035"/>
      <c r="AF33" s="522"/>
      <c r="AG33" s="2867"/>
      <c r="AH33" s="485"/>
      <c r="AI33" s="917"/>
      <c r="AJ33" s="3036" t="s">
        <v>253</v>
      </c>
      <c r="AK33" s="3037" t="s">
        <v>768</v>
      </c>
      <c r="AL33" s="3038">
        <v>1</v>
      </c>
      <c r="AM33" s="3036" t="s">
        <v>1055</v>
      </c>
      <c r="AN33" s="3037"/>
      <c r="AO33" s="3039">
        <v>1</v>
      </c>
      <c r="AP33" s="2149">
        <f t="shared" si="32"/>
        <v>0</v>
      </c>
      <c r="AQ33" s="80">
        <f t="shared" si="33"/>
        <v>0</v>
      </c>
      <c r="AR33" s="81">
        <f t="shared" si="34"/>
        <v>0</v>
      </c>
    </row>
    <row r="34" spans="1:44" s="2111" customFormat="1" ht="15.75" thickBot="1">
      <c r="A34" s="1100" t="s">
        <v>1242</v>
      </c>
      <c r="B34" s="342">
        <f>SUM(B30:B33)</f>
        <v>19</v>
      </c>
      <c r="C34" s="342">
        <f t="shared" ref="C34:H34" si="35">SUM(C30:C33)</f>
        <v>3</v>
      </c>
      <c r="D34" s="343">
        <f t="shared" si="35"/>
        <v>0</v>
      </c>
      <c r="E34" s="344">
        <f t="shared" si="35"/>
        <v>0</v>
      </c>
      <c r="F34" s="342">
        <f t="shared" ref="F34:G34" si="36">SUM(F30:F33)</f>
        <v>0</v>
      </c>
      <c r="G34" s="345">
        <f t="shared" si="36"/>
        <v>0</v>
      </c>
      <c r="H34" s="346">
        <f t="shared" si="35"/>
        <v>0</v>
      </c>
      <c r="I34" s="779"/>
      <c r="J34" s="780"/>
      <c r="K34" s="1275"/>
      <c r="L34" s="1276"/>
      <c r="M34" s="3040"/>
      <c r="N34" s="3040"/>
      <c r="O34" s="3040"/>
      <c r="P34" s="1233"/>
      <c r="Q34" s="3041"/>
      <c r="R34" s="786"/>
      <c r="S34" s="3042"/>
      <c r="T34" s="3042"/>
      <c r="U34" s="3043"/>
      <c r="V34" s="3044"/>
      <c r="W34" s="3045"/>
      <c r="X34" s="789"/>
      <c r="Y34" s="789"/>
      <c r="Z34" s="3046"/>
      <c r="AA34" s="3047"/>
      <c r="AB34" s="3045"/>
      <c r="AC34" s="3045"/>
      <c r="AD34" s="3045"/>
      <c r="AE34" s="1758"/>
      <c r="AF34" s="1759"/>
      <c r="AG34" s="3048"/>
      <c r="AH34" s="1760"/>
      <c r="AI34" s="3012">
        <f>SUM(AI30:AI33)</f>
        <v>0</v>
      </c>
      <c r="AJ34" s="3049"/>
      <c r="AK34" s="3050"/>
      <c r="AL34" s="3051">
        <v>1</v>
      </c>
      <c r="AM34" s="3049"/>
      <c r="AN34" s="3050"/>
      <c r="AO34" s="3052">
        <v>1</v>
      </c>
      <c r="AP34" s="2880"/>
      <c r="AQ34" s="2880"/>
      <c r="AR34" s="2880"/>
    </row>
    <row r="35" spans="1:44" s="2111" customFormat="1">
      <c r="A35" s="3053" t="s">
        <v>1200</v>
      </c>
      <c r="B35" s="3054">
        <f>SUM(B11+B17+B22+B28+B34)</f>
        <v>184</v>
      </c>
      <c r="C35" s="3054">
        <f>SUM(C11+C17+C22+C23+C34)</f>
        <v>131</v>
      </c>
      <c r="D35" s="383">
        <f>SUM(D11+D17+D22+D23+D34)</f>
        <v>41</v>
      </c>
      <c r="E35" s="3055">
        <f>SUM(E11+E17+E22+E23+E34)</f>
        <v>41</v>
      </c>
      <c r="F35" s="3054">
        <f t="shared" ref="F35" si="37">SUM(F11+F17+F22+F28+F34)</f>
        <v>0</v>
      </c>
      <c r="G35" s="3056">
        <f>SUM(G11+G17+G22+G23+G34)</f>
        <v>0</v>
      </c>
      <c r="H35" s="3057">
        <f t="shared" ref="H35" si="38">SUM(H11+H17+H22+H28+H34)</f>
        <v>0</v>
      </c>
      <c r="I35" s="3058"/>
      <c r="J35" s="1342"/>
      <c r="K35" s="1341"/>
      <c r="L35" s="3059"/>
      <c r="M35" s="1909"/>
      <c r="N35" s="1909"/>
      <c r="O35" s="1909"/>
      <c r="P35" s="3060"/>
      <c r="Q35" s="3061"/>
      <c r="R35" s="1909"/>
      <c r="S35" s="1912"/>
      <c r="T35" s="1912"/>
      <c r="U35" s="1343"/>
      <c r="V35" s="1346"/>
      <c r="W35" s="1120"/>
      <c r="X35" s="1118"/>
      <c r="Y35" s="1118"/>
      <c r="Z35" s="1343"/>
      <c r="AA35" s="1346"/>
      <c r="AB35" s="1120"/>
      <c r="AC35" s="1120"/>
      <c r="AD35" s="1120"/>
      <c r="AE35" s="3062"/>
      <c r="AF35" s="3062"/>
      <c r="AG35" s="3062"/>
      <c r="AH35" s="3062"/>
      <c r="AI35" s="3063"/>
      <c r="AJ35" s="1346"/>
      <c r="AK35" s="1346"/>
      <c r="AL35" s="1346"/>
      <c r="AM35" s="1346"/>
      <c r="AN35" s="1346"/>
      <c r="AO35" s="3064"/>
      <c r="AP35" s="1346"/>
      <c r="AQ35" s="1346"/>
      <c r="AR35" s="3064"/>
    </row>
    <row r="36" spans="1:44" s="2111" customFormat="1">
      <c r="A36" s="3053" t="s">
        <v>1201</v>
      </c>
      <c r="B36" s="3054">
        <f>SUM(B11+B17+B22+B28+B34)</f>
        <v>184</v>
      </c>
      <c r="C36" s="3054">
        <f>SUM(C11+C17+C22+C24+C25+C34)</f>
        <v>91</v>
      </c>
      <c r="D36" s="3054">
        <f>SUM(D11+D17+D22+D24+D25+D34)</f>
        <v>21</v>
      </c>
      <c r="E36" s="3055">
        <f>SUM(E11+E17+E22+E34)</f>
        <v>21</v>
      </c>
      <c r="F36" s="3054">
        <f t="shared" ref="F36" si="39">SUM(F11+F17+F22+F28+F34)</f>
        <v>0</v>
      </c>
      <c r="G36" s="3056">
        <f>SUM(G11+G17+G22+G34)</f>
        <v>0</v>
      </c>
      <c r="H36" s="3057">
        <f t="shared" ref="H36" si="40">SUM(H11+H17+H22+H28+H34)</f>
        <v>0</v>
      </c>
      <c r="I36" s="3058"/>
      <c r="J36" s="1342"/>
      <c r="K36" s="1341"/>
      <c r="L36" s="3059"/>
      <c r="M36" s="1909"/>
      <c r="N36" s="1909"/>
      <c r="O36" s="1909"/>
      <c r="P36" s="3060"/>
      <c r="Q36" s="3061"/>
      <c r="R36" s="1909"/>
      <c r="S36" s="1909"/>
      <c r="T36" s="1909"/>
      <c r="U36" s="1343"/>
      <c r="V36" s="1343"/>
      <c r="W36" s="1118"/>
      <c r="X36" s="1118"/>
      <c r="Y36" s="1118"/>
      <c r="Z36" s="1343"/>
      <c r="AA36" s="1343"/>
      <c r="AB36" s="1118"/>
      <c r="AC36" s="1118"/>
      <c r="AD36" s="1120"/>
      <c r="AE36" s="3065"/>
      <c r="AF36" s="3065"/>
      <c r="AG36" s="3065"/>
      <c r="AH36" s="3065"/>
      <c r="AI36" s="3066"/>
      <c r="AJ36" s="1343"/>
      <c r="AK36" s="1343"/>
      <c r="AL36" s="1343"/>
      <c r="AM36" s="1343"/>
      <c r="AN36" s="1343"/>
      <c r="AO36" s="3067"/>
      <c r="AP36" s="1343"/>
      <c r="AQ36" s="1343"/>
      <c r="AR36" s="3067"/>
    </row>
    <row r="37" spans="1:44" s="2111" customFormat="1" ht="15.75" thickBot="1">
      <c r="A37" s="3053" t="s">
        <v>1202</v>
      </c>
      <c r="B37" s="3054">
        <f>SUM(B11+B17+B22+B28+B34)</f>
        <v>184</v>
      </c>
      <c r="C37" s="3054">
        <f>SUM(C11+C17+C22+C27+C26+C34)</f>
        <v>81</v>
      </c>
      <c r="D37" s="3054">
        <f>SUM(D11+D17+D22+D27+D26+D34)</f>
        <v>21</v>
      </c>
      <c r="E37" s="385">
        <f>SUM(E11+E17+E22+E34)</f>
        <v>21</v>
      </c>
      <c r="F37" s="386">
        <f t="shared" ref="F37" si="41">SUM(F11+F17+F22+F28+F34)</f>
        <v>0</v>
      </c>
      <c r="G37" s="387">
        <f>SUM(G11+G17+G22+G34)</f>
        <v>0</v>
      </c>
      <c r="H37" s="3057">
        <f t="shared" ref="H37" si="42">SUM(H11+H17+H22+H28+H34)</f>
        <v>0</v>
      </c>
      <c r="I37" s="3058"/>
      <c r="J37" s="1342"/>
      <c r="K37" s="1341"/>
      <c r="L37" s="3059"/>
      <c r="M37" s="1909"/>
      <c r="N37" s="1909"/>
      <c r="O37" s="1909"/>
      <c r="P37" s="3060"/>
      <c r="Q37" s="3061"/>
      <c r="R37" s="1909"/>
      <c r="S37" s="3068"/>
      <c r="T37" s="3068"/>
      <c r="U37" s="1343"/>
      <c r="V37" s="3069"/>
      <c r="W37" s="3070"/>
      <c r="X37" s="1118"/>
      <c r="Y37" s="1118"/>
      <c r="Z37" s="1343"/>
      <c r="AA37" s="3069"/>
      <c r="AB37" s="3070"/>
      <c r="AC37" s="3070"/>
      <c r="AD37" s="3070"/>
      <c r="AE37" s="1342"/>
      <c r="AF37" s="3071"/>
      <c r="AG37" s="3071"/>
      <c r="AH37" s="3071"/>
      <c r="AI37" s="3072"/>
      <c r="AJ37" s="1343"/>
      <c r="AK37" s="3069"/>
      <c r="AL37" s="1343"/>
      <c r="AM37" s="3069"/>
      <c r="AN37" s="3069"/>
      <c r="AO37" s="3067"/>
      <c r="AP37" s="3069"/>
      <c r="AQ37" s="3069"/>
      <c r="AR37" s="3067"/>
    </row>
    <row r="38" spans="1:44" ht="15.75" thickBot="1">
      <c r="A38" s="3073"/>
      <c r="C38" s="207"/>
      <c r="I38" s="3074" t="s">
        <v>1243</v>
      </c>
      <c r="J38" s="2111"/>
      <c r="K38" s="2675"/>
      <c r="L38" s="2676"/>
      <c r="M38" s="663"/>
      <c r="N38" s="663"/>
      <c r="O38" s="663"/>
      <c r="P38" s="2677"/>
      <c r="Q38" s="2678"/>
      <c r="R38" s="663"/>
      <c r="S38" s="663"/>
      <c r="T38" s="663"/>
      <c r="U38" s="2418"/>
      <c r="V38" s="2418"/>
      <c r="Z38" s="2418"/>
      <c r="AA38" s="2418"/>
      <c r="AE38" s="2418"/>
      <c r="AF38" s="2418"/>
      <c r="AG38" s="2418"/>
      <c r="AH38" s="2418"/>
      <c r="AI38" s="2679"/>
      <c r="AJ38" s="2680"/>
      <c r="AK38" s="2680"/>
      <c r="AL38" s="2680"/>
      <c r="AM38" s="2680"/>
      <c r="AN38" s="2680"/>
      <c r="AO38" s="2680"/>
      <c r="AP38" s="1190"/>
    </row>
    <row r="39" spans="1:44" ht="16.5" thickBot="1">
      <c r="A39" s="206" t="s">
        <v>124</v>
      </c>
      <c r="D39" s="207"/>
      <c r="E39" s="207"/>
      <c r="F39" s="207"/>
      <c r="G39" s="207"/>
      <c r="H39" s="207"/>
      <c r="I39" s="206" t="s">
        <v>124</v>
      </c>
      <c r="J39" s="1321"/>
      <c r="K39" s="3075"/>
      <c r="L39" s="3076"/>
      <c r="M39" s="663"/>
      <c r="N39" s="663"/>
      <c r="O39" s="663"/>
      <c r="P39" s="661"/>
      <c r="Q39" s="662"/>
      <c r="R39" s="663"/>
      <c r="S39" s="663"/>
      <c r="T39" s="663"/>
      <c r="AI39" s="5289" t="s">
        <v>256</v>
      </c>
      <c r="AJ39" s="5290"/>
      <c r="AK39" s="5290"/>
      <c r="AL39" s="5291"/>
      <c r="AM39" s="5267" t="s">
        <v>257</v>
      </c>
      <c r="AN39" s="5268"/>
      <c r="AO39" s="5269"/>
      <c r="AP39" s="11" t="s">
        <v>1204</v>
      </c>
    </row>
    <row r="40" spans="1:44" ht="24" customHeight="1" thickBot="1">
      <c r="A40" s="211" t="s">
        <v>258</v>
      </c>
      <c r="D40" s="207"/>
      <c r="E40" s="207"/>
      <c r="F40" s="207"/>
      <c r="G40" s="207"/>
      <c r="H40" s="207"/>
      <c r="I40" s="212" t="s">
        <v>259</v>
      </c>
      <c r="J40" s="1321"/>
      <c r="K40" s="3075"/>
      <c r="L40" s="3076"/>
      <c r="M40" s="663"/>
      <c r="N40" s="663"/>
      <c r="O40" s="663"/>
      <c r="P40" s="661"/>
      <c r="Q40" s="662"/>
      <c r="R40" s="663"/>
      <c r="S40" s="663"/>
      <c r="T40" s="663"/>
      <c r="AI40" s="5292" t="s">
        <v>1244</v>
      </c>
      <c r="AJ40" s="5293"/>
      <c r="AK40" s="5293"/>
      <c r="AL40" s="5294"/>
      <c r="AM40" s="3077" t="s">
        <v>261</v>
      </c>
      <c r="AN40" s="3078" t="s">
        <v>262</v>
      </c>
      <c r="AO40" s="3079" t="s">
        <v>1088</v>
      </c>
      <c r="AP40" s="672" t="s">
        <v>454</v>
      </c>
    </row>
    <row r="41" spans="1:44" ht="16.5" thickBot="1">
      <c r="A41" s="216" t="s">
        <v>265</v>
      </c>
      <c r="D41" s="207"/>
      <c r="E41" s="207"/>
      <c r="F41" s="207"/>
      <c r="G41" s="207"/>
      <c r="H41" s="207"/>
      <c r="I41" s="212" t="s">
        <v>266</v>
      </c>
      <c r="J41" s="2111"/>
      <c r="M41" s="663"/>
      <c r="N41" s="663"/>
      <c r="O41" s="663"/>
      <c r="P41" s="661"/>
      <c r="Q41" s="662"/>
      <c r="R41" s="663"/>
      <c r="S41" s="663"/>
      <c r="T41" s="663"/>
      <c r="AI41" s="5264" t="s">
        <v>499</v>
      </c>
      <c r="AJ41" s="5265"/>
      <c r="AK41" s="5265"/>
      <c r="AL41" s="5266"/>
      <c r="AM41" s="2848">
        <f>B37</f>
        <v>184</v>
      </c>
      <c r="AN41" s="2848">
        <f>C35</f>
        <v>131</v>
      </c>
      <c r="AO41" s="2849">
        <f>D35</f>
        <v>41</v>
      </c>
      <c r="AP41" s="1927">
        <f>H35</f>
        <v>0</v>
      </c>
    </row>
    <row r="42" spans="1:44" ht="16.5" thickBot="1">
      <c r="A42" s="211" t="s">
        <v>268</v>
      </c>
      <c r="D42" s="207"/>
      <c r="E42" s="207"/>
      <c r="F42" s="207"/>
      <c r="G42" s="207"/>
      <c r="H42" s="207"/>
      <c r="I42" s="212" t="s">
        <v>269</v>
      </c>
      <c r="J42" s="2111"/>
      <c r="M42" s="663"/>
      <c r="N42" s="663"/>
      <c r="O42" s="663"/>
      <c r="P42" s="661"/>
      <c r="Q42" s="662"/>
      <c r="R42" s="663"/>
      <c r="S42" s="663"/>
      <c r="T42" s="663"/>
      <c r="AI42" s="5283" t="s">
        <v>369</v>
      </c>
      <c r="AJ42" s="5284"/>
      <c r="AK42" s="5284"/>
      <c r="AL42" s="5285"/>
      <c r="AM42" s="2418"/>
      <c r="AN42" s="2850" t="s">
        <v>271</v>
      </c>
      <c r="AO42" s="2418"/>
    </row>
    <row r="43" spans="1:44" ht="16.5" thickBot="1">
      <c r="A43" s="223" t="s">
        <v>272</v>
      </c>
      <c r="D43" s="207"/>
      <c r="E43" s="207"/>
      <c r="F43" s="207"/>
      <c r="G43" s="207"/>
      <c r="H43" s="207"/>
      <c r="I43" s="212" t="s">
        <v>273</v>
      </c>
      <c r="J43" s="2111"/>
      <c r="M43" s="663"/>
      <c r="N43" s="663"/>
      <c r="O43" s="663"/>
      <c r="P43" s="661"/>
      <c r="Q43" s="662"/>
      <c r="R43" s="663"/>
      <c r="S43" s="663"/>
      <c r="T43" s="663"/>
      <c r="AI43" s="5286"/>
      <c r="AJ43" s="5287"/>
      <c r="AK43" s="5287"/>
      <c r="AL43" s="5288"/>
      <c r="AM43" s="2418"/>
      <c r="AN43" s="2848">
        <f>AM41+AN41+AO41+AP41</f>
        <v>356</v>
      </c>
      <c r="AO43" s="2418"/>
    </row>
    <row r="44" spans="1:44" ht="16.5" thickBot="1">
      <c r="A44" s="223" t="s">
        <v>275</v>
      </c>
      <c r="D44" s="207"/>
      <c r="E44" s="207"/>
      <c r="F44" s="207"/>
      <c r="G44" s="207"/>
      <c r="H44" s="207"/>
      <c r="I44" s="225" t="s">
        <v>276</v>
      </c>
      <c r="J44" s="2111"/>
      <c r="M44" s="663"/>
      <c r="N44" s="663"/>
      <c r="O44" s="663"/>
      <c r="P44" s="661"/>
      <c r="Q44" s="662"/>
      <c r="R44" s="663"/>
      <c r="S44" s="663"/>
      <c r="T44" s="663"/>
    </row>
    <row r="45" spans="1:44" ht="16.5" thickBot="1">
      <c r="A45" s="223" t="s">
        <v>277</v>
      </c>
      <c r="D45" s="207"/>
      <c r="E45" s="207"/>
      <c r="F45" s="207"/>
      <c r="G45" s="207"/>
      <c r="H45" s="207"/>
      <c r="I45" s="212" t="s">
        <v>278</v>
      </c>
      <c r="J45" s="2111"/>
      <c r="M45" s="663"/>
      <c r="N45" s="663"/>
      <c r="O45" s="663"/>
      <c r="P45" s="661"/>
      <c r="Q45" s="662"/>
      <c r="R45" s="663"/>
      <c r="S45" s="663"/>
      <c r="T45" s="663"/>
      <c r="AI45" s="5289" t="s">
        <v>256</v>
      </c>
      <c r="AJ45" s="5290"/>
      <c r="AK45" s="5290"/>
      <c r="AL45" s="5291"/>
      <c r="AM45" s="5267" t="s">
        <v>257</v>
      </c>
      <c r="AN45" s="5268"/>
      <c r="AO45" s="5269"/>
      <c r="AP45" s="11" t="s">
        <v>1207</v>
      </c>
    </row>
    <row r="46" spans="1:44" ht="17.25" thickBot="1">
      <c r="A46" s="223" t="s">
        <v>279</v>
      </c>
      <c r="D46" s="207"/>
      <c r="E46" s="207"/>
      <c r="F46" s="207"/>
      <c r="G46" s="207"/>
      <c r="H46" s="207"/>
      <c r="I46" s="225" t="s">
        <v>280</v>
      </c>
      <c r="J46" s="2111"/>
      <c r="M46" s="663"/>
      <c r="N46" s="663"/>
      <c r="O46" s="663"/>
      <c r="P46" s="661"/>
      <c r="Q46" s="662"/>
      <c r="R46" s="663"/>
      <c r="S46" s="663"/>
      <c r="T46" s="663"/>
      <c r="AI46" s="5292" t="s">
        <v>1244</v>
      </c>
      <c r="AJ46" s="5293"/>
      <c r="AK46" s="5293"/>
      <c r="AL46" s="5294"/>
      <c r="AM46" s="3077" t="s">
        <v>261</v>
      </c>
      <c r="AN46" s="3078" t="s">
        <v>262</v>
      </c>
      <c r="AO46" s="3079" t="s">
        <v>1088</v>
      </c>
      <c r="AP46" s="672" t="s">
        <v>454</v>
      </c>
    </row>
    <row r="47" spans="1:44" ht="16.5" thickBot="1">
      <c r="A47" s="223" t="s">
        <v>281</v>
      </c>
      <c r="D47" s="207"/>
      <c r="E47" s="207"/>
      <c r="F47" s="207"/>
      <c r="G47" s="207"/>
      <c r="H47" s="207"/>
      <c r="I47" s="225" t="s">
        <v>282</v>
      </c>
      <c r="J47" s="2111"/>
      <c r="M47" s="663"/>
      <c r="N47" s="663"/>
      <c r="O47" s="663"/>
      <c r="P47" s="661"/>
      <c r="Q47" s="662"/>
      <c r="R47" s="663"/>
      <c r="S47" s="663"/>
      <c r="T47" s="663"/>
      <c r="AI47" s="5264" t="s">
        <v>499</v>
      </c>
      <c r="AJ47" s="5265"/>
      <c r="AK47" s="5265"/>
      <c r="AL47" s="5266"/>
      <c r="AM47" s="2848">
        <f>B36</f>
        <v>184</v>
      </c>
      <c r="AN47" s="2848">
        <f>C36</f>
        <v>91</v>
      </c>
      <c r="AO47" s="2849">
        <f>D36</f>
        <v>21</v>
      </c>
      <c r="AP47" s="1927">
        <f>H36</f>
        <v>0</v>
      </c>
    </row>
    <row r="48" spans="1:44" ht="16.5" thickBot="1">
      <c r="A48" s="226" t="s">
        <v>283</v>
      </c>
      <c r="D48" s="207"/>
      <c r="E48" s="207"/>
      <c r="F48" s="207"/>
      <c r="G48" s="207"/>
      <c r="H48" s="207"/>
      <c r="I48" s="227" t="s">
        <v>284</v>
      </c>
      <c r="J48" s="2111"/>
      <c r="M48" s="663"/>
      <c r="N48" s="663"/>
      <c r="O48" s="663"/>
      <c r="P48" s="661"/>
      <c r="Q48" s="662"/>
      <c r="R48" s="663"/>
      <c r="S48" s="663"/>
      <c r="T48" s="663"/>
      <c r="AI48" s="5283" t="s">
        <v>369</v>
      </c>
      <c r="AJ48" s="5284"/>
      <c r="AK48" s="5284"/>
      <c r="AL48" s="5285"/>
      <c r="AM48" s="2418"/>
      <c r="AN48" s="2850" t="s">
        <v>271</v>
      </c>
      <c r="AO48" s="2418"/>
    </row>
    <row r="49" spans="1:42" ht="15.75" thickBot="1">
      <c r="A49"/>
      <c r="J49" s="2111"/>
      <c r="M49" s="663"/>
      <c r="N49" s="663"/>
      <c r="O49" s="663"/>
      <c r="P49" s="661"/>
      <c r="Q49" s="662"/>
      <c r="R49" s="663"/>
      <c r="S49" s="663"/>
      <c r="T49" s="663"/>
      <c r="AI49" s="5286"/>
      <c r="AJ49" s="5287"/>
      <c r="AK49" s="5287"/>
      <c r="AL49" s="5288"/>
      <c r="AM49" s="2418"/>
      <c r="AN49" s="2848">
        <f>AM47+AN47+AO47+AP47</f>
        <v>296</v>
      </c>
      <c r="AO49" s="2418"/>
    </row>
    <row r="50" spans="1:42" ht="15.75" thickBot="1">
      <c r="A50"/>
    </row>
    <row r="51" spans="1:42" ht="15.75" thickBot="1">
      <c r="A51"/>
      <c r="AI51" s="5289" t="s">
        <v>256</v>
      </c>
      <c r="AJ51" s="5290"/>
      <c r="AK51" s="5290"/>
      <c r="AL51" s="5291"/>
      <c r="AM51" s="5267" t="s">
        <v>257</v>
      </c>
      <c r="AN51" s="5268"/>
      <c r="AO51" s="5269"/>
      <c r="AP51" s="11" t="s">
        <v>1208</v>
      </c>
    </row>
    <row r="52" spans="1:42" ht="15.75" thickBot="1">
      <c r="A52"/>
      <c r="AI52" s="5292" t="s">
        <v>1244</v>
      </c>
      <c r="AJ52" s="5293"/>
      <c r="AK52" s="5293"/>
      <c r="AL52" s="5294"/>
      <c r="AM52" s="3077" t="s">
        <v>261</v>
      </c>
      <c r="AN52" s="3078" t="s">
        <v>262</v>
      </c>
      <c r="AO52" s="3079" t="s">
        <v>1088</v>
      </c>
      <c r="AP52" s="672" t="s">
        <v>454</v>
      </c>
    </row>
    <row r="53" spans="1:42" ht="15.75" thickBot="1">
      <c r="A53"/>
      <c r="AI53" s="5264" t="s">
        <v>499</v>
      </c>
      <c r="AJ53" s="5265"/>
      <c r="AK53" s="5265"/>
      <c r="AL53" s="5266"/>
      <c r="AM53" s="2848">
        <f>B37</f>
        <v>184</v>
      </c>
      <c r="AN53" s="2848">
        <f>C37</f>
        <v>81</v>
      </c>
      <c r="AO53" s="2849">
        <f>D37</f>
        <v>21</v>
      </c>
      <c r="AP53" s="1927">
        <f>H37</f>
        <v>0</v>
      </c>
    </row>
    <row r="54" spans="1:42" ht="15.75" thickBot="1">
      <c r="A54"/>
      <c r="AI54" s="5283" t="s">
        <v>369</v>
      </c>
      <c r="AJ54" s="5284"/>
      <c r="AK54" s="5284"/>
      <c r="AL54" s="5285"/>
      <c r="AM54" s="2418"/>
      <c r="AN54" s="2850" t="s">
        <v>271</v>
      </c>
      <c r="AO54" s="2418"/>
    </row>
    <row r="55" spans="1:42" ht="15.75" thickBot="1">
      <c r="A55"/>
      <c r="AI55" s="5286"/>
      <c r="AJ55" s="5287"/>
      <c r="AK55" s="5287"/>
      <c r="AL55" s="5288"/>
      <c r="AM55" s="2418"/>
      <c r="AN55" s="2848">
        <f>AM53+AN53+AO53+AP53</f>
        <v>286</v>
      </c>
      <c r="AO55" s="2418"/>
    </row>
    <row r="56" spans="1:42">
      <c r="A56"/>
    </row>
    <row r="57" spans="1:42">
      <c r="A57"/>
    </row>
  </sheetData>
  <sheetProtection algorithmName="SHA-512" hashValue="pIZ9dsZS4ZMnQXxUxZtms5Kgz7pt9NMKvJx4uJ6vhhqTRq+V/v+rezKeLIqgxicJ3rr2kyCXlGn+Gau00BD9gA==" saltValue="nbqH+qA0qevlnc11d37qjg==" spinCount="100000" sheet="1" objects="1" scenarios="1"/>
  <protectedRanges>
    <protectedRange sqref="K7:AD33" name="Plage1"/>
  </protectedRanges>
  <mergeCells count="41">
    <mergeCell ref="AI54:AL54"/>
    <mergeCell ref="AI55:AL55"/>
    <mergeCell ref="AM45:AO45"/>
    <mergeCell ref="AI49:AL49"/>
    <mergeCell ref="AI51:AL51"/>
    <mergeCell ref="AM51:AO51"/>
    <mergeCell ref="AI52:AL52"/>
    <mergeCell ref="AI53:AL53"/>
    <mergeCell ref="AI45:AL45"/>
    <mergeCell ref="AI46:AL46"/>
    <mergeCell ref="AI47:AL47"/>
    <mergeCell ref="AI48:AL48"/>
    <mergeCell ref="AI42:AL42"/>
    <mergeCell ref="AI43:AL43"/>
    <mergeCell ref="AI39:AL39"/>
    <mergeCell ref="AI40:AL40"/>
    <mergeCell ref="AI41:AL41"/>
    <mergeCell ref="A26:A27"/>
    <mergeCell ref="A24:A25"/>
    <mergeCell ref="A30:A33"/>
    <mergeCell ref="AM39:AO39"/>
    <mergeCell ref="AE4:AI4"/>
    <mergeCell ref="AE5:AH5"/>
    <mergeCell ref="A7:A10"/>
    <mergeCell ref="A12:A16"/>
    <mergeCell ref="A18:A21"/>
    <mergeCell ref="A4:A5"/>
    <mergeCell ref="B4:D4"/>
    <mergeCell ref="I4:I5"/>
    <mergeCell ref="K4:O4"/>
    <mergeCell ref="P4:T4"/>
    <mergeCell ref="U4:Y4"/>
    <mergeCell ref="Z4:AD4"/>
    <mergeCell ref="AK1:AO1"/>
    <mergeCell ref="AK2:AO2"/>
    <mergeCell ref="B3:I3"/>
    <mergeCell ref="A1:A2"/>
    <mergeCell ref="B1:I2"/>
    <mergeCell ref="K1:L1"/>
    <mergeCell ref="K2:L2"/>
    <mergeCell ref="K3:L3"/>
  </mergeCells>
  <conditionalFormatting sqref="AP7:AP10">
    <cfRule type="cellIs" dxfId="398" priority="81" operator="lessThan">
      <formula>0</formula>
    </cfRule>
  </conditionalFormatting>
  <conditionalFormatting sqref="AP12:AP16">
    <cfRule type="cellIs" dxfId="397" priority="65" operator="lessThan">
      <formula>0</formula>
    </cfRule>
  </conditionalFormatting>
  <conditionalFormatting sqref="AP18:AP21">
    <cfRule type="cellIs" dxfId="396" priority="49" operator="lessThan">
      <formula>0</formula>
    </cfRule>
  </conditionalFormatting>
  <conditionalFormatting sqref="AP23:AP27">
    <cfRule type="cellIs" dxfId="395" priority="5" operator="lessThan">
      <formula>0</formula>
    </cfRule>
  </conditionalFormatting>
  <conditionalFormatting sqref="AP30:AP33">
    <cfRule type="cellIs" dxfId="394" priority="33" operator="lessThan">
      <formula>0</formula>
    </cfRule>
  </conditionalFormatting>
  <conditionalFormatting sqref="AP7:AR10">
    <cfRule type="cellIs" dxfId="393" priority="78" operator="greaterThan">
      <formula>0</formula>
    </cfRule>
  </conditionalFormatting>
  <conditionalFormatting sqref="AP12:AR16">
    <cfRule type="cellIs" dxfId="392" priority="62" operator="greaterThan">
      <formula>0</formula>
    </cfRule>
  </conditionalFormatting>
  <conditionalFormatting sqref="AP18:AR21">
    <cfRule type="cellIs" dxfId="391" priority="46" operator="greaterThan">
      <formula>0</formula>
    </cfRule>
  </conditionalFormatting>
  <conditionalFormatting sqref="AP23:AR27">
    <cfRule type="cellIs" dxfId="390" priority="1" operator="greaterThan">
      <formula>0</formula>
    </cfRule>
  </conditionalFormatting>
  <conditionalFormatting sqref="AP30:AR33">
    <cfRule type="cellIs" dxfId="389" priority="30" operator="greaterThan">
      <formula>0</formula>
    </cfRule>
  </conditionalFormatting>
  <conditionalFormatting sqref="AQ7:AQ10">
    <cfRule type="cellIs" dxfId="388" priority="80" operator="lessThan">
      <formula>0</formula>
    </cfRule>
  </conditionalFormatting>
  <conditionalFormatting sqref="AQ12:AQ16">
    <cfRule type="cellIs" dxfId="387" priority="64" operator="lessThan">
      <formula>0</formula>
    </cfRule>
  </conditionalFormatting>
  <conditionalFormatting sqref="AQ18:AQ21">
    <cfRule type="cellIs" dxfId="386" priority="48" operator="lessThan">
      <formula>0</formula>
    </cfRule>
  </conditionalFormatting>
  <conditionalFormatting sqref="AQ23:AQ27">
    <cfRule type="cellIs" dxfId="385" priority="4" operator="lessThan">
      <formula>0</formula>
    </cfRule>
  </conditionalFormatting>
  <conditionalFormatting sqref="AQ30:AQ33">
    <cfRule type="cellIs" dxfId="384" priority="32" operator="lessThan">
      <formula>0</formula>
    </cfRule>
  </conditionalFormatting>
  <conditionalFormatting sqref="AR7:AR10">
    <cfRule type="cellIs" dxfId="383" priority="79" operator="lessThan">
      <formula>0</formula>
    </cfRule>
  </conditionalFormatting>
  <conditionalFormatting sqref="AR12:AR16">
    <cfRule type="cellIs" dxfId="382" priority="63" operator="lessThan">
      <formula>0</formula>
    </cfRule>
  </conditionalFormatting>
  <conditionalFormatting sqref="AR18:AR21">
    <cfRule type="cellIs" dxfId="381" priority="47" operator="lessThan">
      <formula>0</formula>
    </cfRule>
  </conditionalFormatting>
  <conditionalFormatting sqref="AR23:AR27">
    <cfRule type="cellIs" dxfId="380" priority="3" operator="lessThan">
      <formula>0</formula>
    </cfRule>
  </conditionalFormatting>
  <conditionalFormatting sqref="AR30:AR33">
    <cfRule type="cellIs" dxfId="379" priority="31" operator="lessThan">
      <formula>0</formula>
    </cfRule>
  </conditionalFormatting>
  <printOptions horizontalCentered="1"/>
  <pageMargins left="0.19685039370078741" right="0.19685039370078741" top="0.19685039370078741" bottom="0.19685039370078741" header="0.19685039370078741" footer="0.19685039370078741"/>
  <pageSetup paperSize="8" scale="35" orientation="landscape" r:id="rId1"/>
  <ignoredErrors>
    <ignoredError sqref="AI11 AI19 D11 D17 D22 G35:G37 F35:F37 E35:E37" formula="1"/>
    <ignoredError sqref="AM41:AN41 AM53:AN53 AM47:AN47 AN43 AN49 AN55" unlockedFormula="1"/>
  </ignoredErrors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55A2CC-BC5C-40E8-A066-CC0B3CAF8D0B}">
  <sheetPr codeName="Feuil18">
    <tabColor rgb="FF003142"/>
    <pageSetUpPr fitToPage="1"/>
  </sheetPr>
  <dimension ref="A1:AU49"/>
  <sheetViews>
    <sheetView zoomScale="80" zoomScaleNormal="80" workbookViewId="0">
      <pane xSplit="9" ySplit="6" topLeftCell="J25" activePane="bottomRight" state="frozen"/>
      <selection pane="bottomRight" activeCell="F25" sqref="F25"/>
      <selection pane="bottomLeft" activeCell="A4" sqref="A4:AD5"/>
      <selection pane="topRight" activeCell="A4" sqref="A4:AD5"/>
    </sheetView>
  </sheetViews>
  <sheetFormatPr defaultColWidth="11.42578125" defaultRowHeight="15" outlineLevelCol="1"/>
  <cols>
    <col min="1" max="1" width="32.7109375" style="10" customWidth="1"/>
    <col min="2" max="7" width="5.140625" customWidth="1"/>
    <col min="8" max="8" width="6.7109375" customWidth="1"/>
    <col min="9" max="9" width="42.7109375" customWidth="1"/>
    <col min="10" max="10" width="6" style="207" customWidth="1"/>
    <col min="11" max="11" width="15.7109375" style="664" customWidth="1"/>
    <col min="12" max="12" width="15.7109375" style="665" customWidth="1"/>
    <col min="13" max="13" width="4" style="428" bestFit="1" customWidth="1" outlineLevel="1"/>
    <col min="14" max="14" width="4.7109375" style="428" bestFit="1" customWidth="1" outlineLevel="1"/>
    <col min="15" max="15" width="5.5703125" style="428" customWidth="1" outlineLevel="1"/>
    <col min="16" max="16" width="15.7109375" style="664" customWidth="1" outlineLevel="1"/>
    <col min="17" max="17" width="15.7109375" style="665" customWidth="1" outlineLevel="1"/>
    <col min="18" max="18" width="4" style="428" bestFit="1" customWidth="1" outlineLevel="1"/>
    <col min="19" max="19" width="4.7109375" style="428" bestFit="1" customWidth="1" outlineLevel="1"/>
    <col min="20" max="20" width="5.5703125" style="428" customWidth="1" outlineLevel="1"/>
    <col min="21" max="21" width="15.7109375" style="664" customWidth="1" outlineLevel="1"/>
    <col min="22" max="22" width="15.7109375" style="665" customWidth="1" outlineLevel="1"/>
    <col min="23" max="23" width="4" style="428" bestFit="1" customWidth="1" outlineLevel="1"/>
    <col min="24" max="24" width="4.7109375" style="428" bestFit="1" customWidth="1" outlineLevel="1"/>
    <col min="25" max="25" width="5.5703125" style="428" customWidth="1" outlineLevel="1"/>
    <col min="26" max="27" width="15.7109375" customWidth="1" outlineLevel="1"/>
    <col min="28" max="28" width="4" style="428" bestFit="1" customWidth="1" outlineLevel="1"/>
    <col min="29" max="29" width="4.7109375" style="428" bestFit="1" customWidth="1" outlineLevel="1"/>
    <col min="30" max="30" width="5.5703125" style="428" customWidth="1" outlineLevel="1"/>
    <col min="31" max="34" width="6.42578125" customWidth="1"/>
    <col min="35" max="35" width="6.42578125" style="985" customWidth="1"/>
    <col min="36" max="37" width="6.42578125" customWidth="1"/>
    <col min="38" max="38" width="6.42578125" style="985" customWidth="1"/>
    <col min="39" max="40" width="6.42578125" customWidth="1"/>
    <col min="41" max="41" width="6.42578125" style="985" customWidth="1"/>
    <col min="42" max="42" width="5.7109375" customWidth="1"/>
    <col min="43" max="43" width="5.42578125" bestFit="1" customWidth="1"/>
    <col min="44" max="44" width="5.5703125" bestFit="1" customWidth="1"/>
  </cols>
  <sheetData>
    <row r="1" spans="1:47" ht="33.75" customHeight="1">
      <c r="A1" s="5295"/>
      <c r="B1" s="4942" t="s">
        <v>1245</v>
      </c>
      <c r="C1" s="4942"/>
      <c r="D1" s="4942"/>
      <c r="E1" s="4942"/>
      <c r="F1" s="4942"/>
      <c r="G1" s="4942"/>
      <c r="H1" s="4942"/>
      <c r="I1" s="4942"/>
      <c r="J1" s="4"/>
      <c r="K1" s="4945" t="s">
        <v>138</v>
      </c>
      <c r="L1" s="4945"/>
      <c r="M1" s="663"/>
      <c r="N1" s="663"/>
      <c r="O1" s="663"/>
      <c r="P1" s="4880" t="s">
        <v>1246</v>
      </c>
      <c r="Q1" s="1934"/>
      <c r="R1" s="663"/>
      <c r="S1" s="663"/>
      <c r="T1" s="663"/>
      <c r="U1" s="991"/>
      <c r="V1" s="1934"/>
      <c r="W1" s="663"/>
      <c r="X1" s="663"/>
      <c r="Y1" s="663"/>
      <c r="Z1" s="692"/>
      <c r="AA1" s="692"/>
      <c r="AB1" s="663"/>
      <c r="AC1" s="663"/>
      <c r="AD1" s="663"/>
      <c r="AK1" s="5296" t="s">
        <v>139</v>
      </c>
      <c r="AL1" s="5296"/>
      <c r="AM1" s="5296"/>
      <c r="AN1" s="5296"/>
      <c r="AO1" s="5296"/>
      <c r="AP1" s="2572"/>
      <c r="AQ1" s="2572"/>
    </row>
    <row r="2" spans="1:47" ht="33.75" customHeight="1">
      <c r="A2" s="5295"/>
      <c r="B2" s="4942"/>
      <c r="C2" s="4942"/>
      <c r="D2" s="4942"/>
      <c r="E2" s="4942"/>
      <c r="F2" s="4942"/>
      <c r="G2" s="4942"/>
      <c r="H2" s="4942"/>
      <c r="I2" s="4942"/>
      <c r="J2" s="4"/>
      <c r="K2" s="4946" t="s">
        <v>140</v>
      </c>
      <c r="L2" s="4946"/>
      <c r="M2" s="663"/>
      <c r="N2" s="663"/>
      <c r="O2" s="663"/>
      <c r="P2" s="4882" t="s">
        <v>1247</v>
      </c>
      <c r="Q2" s="1934"/>
      <c r="R2" s="663"/>
      <c r="S2" s="663"/>
      <c r="T2" s="663"/>
      <c r="U2" s="991"/>
      <c r="V2" s="1934"/>
      <c r="W2" s="663"/>
      <c r="X2" s="663"/>
      <c r="Y2" s="663"/>
      <c r="Z2" s="692"/>
      <c r="AA2" s="692"/>
      <c r="AB2" s="663"/>
      <c r="AC2" s="663"/>
      <c r="AD2" s="663"/>
      <c r="AK2" s="5132" t="s">
        <v>141</v>
      </c>
      <c r="AL2" s="5132"/>
      <c r="AM2" s="5132"/>
      <c r="AN2" s="5132"/>
      <c r="AO2" s="5132"/>
      <c r="AQ2" s="2572"/>
    </row>
    <row r="3" spans="1:47" ht="30" customHeight="1" thickBot="1">
      <c r="A3" s="2573"/>
      <c r="B3" s="5297" t="s">
        <v>143</v>
      </c>
      <c r="C3" s="5298"/>
      <c r="D3" s="5298"/>
      <c r="E3" s="5271"/>
      <c r="F3" s="5271"/>
      <c r="G3" s="5271"/>
      <c r="H3" s="5298"/>
      <c r="I3" s="5299"/>
      <c r="J3" s="692"/>
      <c r="K3" s="4947" t="s">
        <v>144</v>
      </c>
      <c r="L3" s="4947"/>
      <c r="M3" s="663"/>
      <c r="N3" s="663"/>
      <c r="O3" s="663"/>
      <c r="P3" s="2574"/>
      <c r="Q3" s="1915"/>
      <c r="R3" s="663"/>
      <c r="S3" s="663"/>
      <c r="T3" s="663"/>
      <c r="U3" s="1936"/>
      <c r="V3" s="1937"/>
      <c r="W3" s="663"/>
      <c r="X3" s="663"/>
      <c r="Y3" s="663"/>
      <c r="Z3" s="1801"/>
      <c r="AA3" s="1801"/>
      <c r="AB3" s="663"/>
      <c r="AC3" s="663"/>
      <c r="AD3" s="663"/>
      <c r="AE3" s="663"/>
      <c r="AF3" s="663"/>
      <c r="AG3" s="663"/>
      <c r="AH3" s="663"/>
      <c r="AI3" s="663"/>
      <c r="AJ3" s="663"/>
      <c r="AK3" s="663"/>
      <c r="AL3" s="663"/>
      <c r="AM3" s="663"/>
      <c r="AN3" s="663"/>
      <c r="AO3" s="663"/>
      <c r="AP3" s="663"/>
      <c r="AQ3" s="663"/>
    </row>
    <row r="4" spans="1:47" ht="30.75" customHeight="1" thickBot="1">
      <c r="A4" s="4943" t="s">
        <v>145</v>
      </c>
      <c r="B4" s="4937"/>
      <c r="C4" s="4938"/>
      <c r="D4" s="4939"/>
      <c r="E4" s="14" t="s">
        <v>146</v>
      </c>
      <c r="F4" s="15" t="s">
        <v>146</v>
      </c>
      <c r="G4" s="244" t="s">
        <v>146</v>
      </c>
      <c r="H4" s="16"/>
      <c r="I4" s="4943" t="s">
        <v>147</v>
      </c>
      <c r="J4" s="17"/>
      <c r="K4" s="4934" t="s">
        <v>148</v>
      </c>
      <c r="L4" s="4935"/>
      <c r="M4" s="4935"/>
      <c r="N4" s="4935"/>
      <c r="O4" s="4936"/>
      <c r="P4" s="4934" t="s">
        <v>149</v>
      </c>
      <c r="Q4" s="4935"/>
      <c r="R4" s="4935"/>
      <c r="S4" s="4935"/>
      <c r="T4" s="4936"/>
      <c r="U4" s="4934" t="s">
        <v>150</v>
      </c>
      <c r="V4" s="4935"/>
      <c r="W4" s="4935"/>
      <c r="X4" s="4935"/>
      <c r="Y4" s="4936"/>
      <c r="Z4" s="4934" t="s">
        <v>151</v>
      </c>
      <c r="AA4" s="4935"/>
      <c r="AB4" s="4935"/>
      <c r="AC4" s="4935"/>
      <c r="AD4" s="4935"/>
      <c r="AE4" s="5045" t="s">
        <v>287</v>
      </c>
      <c r="AF4" s="5046"/>
      <c r="AG4" s="5046"/>
      <c r="AH4" s="5046"/>
      <c r="AI4" s="5046"/>
      <c r="AJ4" s="2135" t="s">
        <v>154</v>
      </c>
      <c r="AK4" s="2135"/>
      <c r="AL4" s="2135"/>
      <c r="AM4" s="2135" t="s">
        <v>155</v>
      </c>
      <c r="AN4" s="2135"/>
      <c r="AO4" s="2136"/>
      <c r="AP4" s="441" t="s">
        <v>156</v>
      </c>
      <c r="AQ4" s="247" t="s">
        <v>157</v>
      </c>
      <c r="AR4" s="248" t="s">
        <v>156</v>
      </c>
    </row>
    <row r="5" spans="1:47" ht="30.75" customHeight="1" thickBot="1">
      <c r="A5" s="4944"/>
      <c r="B5" s="22" t="s">
        <v>158</v>
      </c>
      <c r="C5" s="23" t="s">
        <v>159</v>
      </c>
      <c r="D5" s="24" t="s">
        <v>146</v>
      </c>
      <c r="E5" s="25" t="s">
        <v>160</v>
      </c>
      <c r="F5" s="26" t="s">
        <v>161</v>
      </c>
      <c r="G5" s="30"/>
      <c r="H5" s="16" t="s">
        <v>163</v>
      </c>
      <c r="I5" s="4944"/>
      <c r="J5" s="17" t="s">
        <v>164</v>
      </c>
      <c r="K5" s="28" t="s">
        <v>165</v>
      </c>
      <c r="L5" s="29" t="s">
        <v>166</v>
      </c>
      <c r="M5" s="22" t="s">
        <v>158</v>
      </c>
      <c r="N5" s="23" t="s">
        <v>167</v>
      </c>
      <c r="O5" s="30" t="s">
        <v>168</v>
      </c>
      <c r="P5" s="28" t="s">
        <v>165</v>
      </c>
      <c r="Q5" s="29" t="s">
        <v>166</v>
      </c>
      <c r="R5" s="22" t="s">
        <v>158</v>
      </c>
      <c r="S5" s="23" t="s">
        <v>167</v>
      </c>
      <c r="T5" s="30" t="s">
        <v>168</v>
      </c>
      <c r="U5" s="28" t="s">
        <v>165</v>
      </c>
      <c r="V5" s="29" t="s">
        <v>166</v>
      </c>
      <c r="W5" s="22" t="s">
        <v>158</v>
      </c>
      <c r="X5" s="23" t="s">
        <v>167</v>
      </c>
      <c r="Y5" s="30" t="s">
        <v>168</v>
      </c>
      <c r="Z5" s="28" t="s">
        <v>165</v>
      </c>
      <c r="AA5" s="29" t="s">
        <v>166</v>
      </c>
      <c r="AB5" s="22" t="s">
        <v>158</v>
      </c>
      <c r="AC5" s="23" t="s">
        <v>167</v>
      </c>
      <c r="AD5" s="442" t="s">
        <v>168</v>
      </c>
      <c r="AE5" s="5020" t="s">
        <v>171</v>
      </c>
      <c r="AF5" s="5021"/>
      <c r="AG5" s="5021"/>
      <c r="AH5" s="5021"/>
      <c r="AI5" s="443" t="s">
        <v>170</v>
      </c>
      <c r="AJ5" s="443" t="s">
        <v>171</v>
      </c>
      <c r="AK5" s="443" t="s">
        <v>172</v>
      </c>
      <c r="AL5" s="443" t="s">
        <v>170</v>
      </c>
      <c r="AM5" s="443" t="s">
        <v>171</v>
      </c>
      <c r="AN5" s="443" t="s">
        <v>172</v>
      </c>
      <c r="AO5" s="444" t="s">
        <v>170</v>
      </c>
      <c r="AP5" s="445" t="s">
        <v>173</v>
      </c>
      <c r="AQ5" s="257" t="s">
        <v>174</v>
      </c>
      <c r="AR5" s="258" t="s">
        <v>168</v>
      </c>
    </row>
    <row r="6" spans="1:47">
      <c r="A6" s="2575" t="s">
        <v>998</v>
      </c>
      <c r="B6" s="1399"/>
      <c r="C6" s="1399"/>
      <c r="D6" s="1399"/>
      <c r="E6" s="1803"/>
      <c r="F6" s="1301"/>
      <c r="G6" s="451"/>
      <c r="H6" s="1399"/>
      <c r="I6" s="1399"/>
      <c r="J6" s="708"/>
      <c r="K6" s="1009"/>
      <c r="L6" s="1010"/>
      <c r="M6" s="569"/>
      <c r="N6" s="569"/>
      <c r="O6" s="569"/>
      <c r="P6" s="1009"/>
      <c r="Q6" s="1010"/>
      <c r="R6" s="569"/>
      <c r="S6" s="569"/>
      <c r="T6" s="569"/>
      <c r="U6" s="1009"/>
      <c r="V6" s="1010"/>
      <c r="W6" s="569"/>
      <c r="X6" s="569"/>
      <c r="Y6" s="569"/>
      <c r="Z6" s="566"/>
      <c r="AA6" s="566"/>
      <c r="AB6" s="702"/>
      <c r="AC6" s="569"/>
      <c r="AD6" s="569"/>
      <c r="AE6" s="2576"/>
      <c r="AF6" s="1745"/>
      <c r="AG6" s="1745"/>
      <c r="AH6" s="2577"/>
      <c r="AI6" s="1300"/>
      <c r="AJ6" s="560"/>
      <c r="AK6" s="560"/>
      <c r="AL6" s="1300"/>
      <c r="AM6" s="560"/>
      <c r="AN6" s="560"/>
      <c r="AO6" s="560"/>
      <c r="AP6" s="560"/>
      <c r="AQ6" s="560"/>
      <c r="AR6" s="560"/>
      <c r="AS6" s="237"/>
      <c r="AT6" s="237"/>
      <c r="AU6" s="237"/>
    </row>
    <row r="7" spans="1:47" s="2111" customFormat="1" ht="30.75" customHeight="1">
      <c r="A7" s="5115" t="s">
        <v>1248</v>
      </c>
      <c r="B7" s="4883">
        <v>30</v>
      </c>
      <c r="C7" s="2578"/>
      <c r="D7" s="2283">
        <f t="shared" ref="D7:D9" si="0">SUM(E7:G7)</f>
        <v>0</v>
      </c>
      <c r="E7" s="2579"/>
      <c r="F7" s="2578"/>
      <c r="G7" s="2580"/>
      <c r="H7" s="2581"/>
      <c r="I7" s="2598" t="s">
        <v>1249</v>
      </c>
      <c r="J7" s="2582">
        <v>1</v>
      </c>
      <c r="K7" s="2583" t="s">
        <v>1250</v>
      </c>
      <c r="L7" s="2584" t="s">
        <v>1251</v>
      </c>
      <c r="M7" s="857">
        <v>20</v>
      </c>
      <c r="N7" s="2585"/>
      <c r="O7" s="2585"/>
      <c r="P7" s="2583" t="s">
        <v>612</v>
      </c>
      <c r="Q7" s="2584" t="s">
        <v>1252</v>
      </c>
      <c r="R7" s="481">
        <v>6</v>
      </c>
      <c r="S7" s="481"/>
      <c r="T7" s="481"/>
      <c r="U7" s="2583" t="s">
        <v>1253</v>
      </c>
      <c r="V7" s="2584" t="s">
        <v>610</v>
      </c>
      <c r="W7" s="481">
        <v>4</v>
      </c>
      <c r="X7" s="481"/>
      <c r="Y7" s="481"/>
      <c r="Z7" s="2586"/>
      <c r="AA7" s="2586"/>
      <c r="AB7" s="481"/>
      <c r="AC7" s="1590"/>
      <c r="AD7" s="481"/>
      <c r="AE7" s="2587"/>
      <c r="AF7" s="1523"/>
      <c r="AG7" s="2588"/>
      <c r="AH7" s="1524"/>
      <c r="AI7" s="2589"/>
      <c r="AJ7" s="2590" t="s">
        <v>229</v>
      </c>
      <c r="AK7" s="2591" t="s">
        <v>1254</v>
      </c>
      <c r="AL7" s="2592">
        <v>0.5</v>
      </c>
      <c r="AM7" s="2590" t="s">
        <v>229</v>
      </c>
      <c r="AN7" s="2591" t="s">
        <v>1254</v>
      </c>
      <c r="AO7" s="2593">
        <v>0.5</v>
      </c>
      <c r="AP7" s="2149">
        <f t="shared" ref="AP7" si="1">(M7+R7+W7+AB7)-B7</f>
        <v>0</v>
      </c>
      <c r="AQ7" s="80">
        <f t="shared" ref="AQ7" si="2">(N7+S7+X7+AC7)-(C7+D7)</f>
        <v>0</v>
      </c>
      <c r="AR7" s="81">
        <f t="shared" ref="AR7" si="3">(O7+T7+Y7+AD7)-H7</f>
        <v>0</v>
      </c>
    </row>
    <row r="8" spans="1:47" s="2111" customFormat="1" ht="30.75" customHeight="1">
      <c r="A8" s="5116"/>
      <c r="B8" s="4883">
        <v>10</v>
      </c>
      <c r="C8" s="2578"/>
      <c r="D8" s="2283">
        <f t="shared" si="0"/>
        <v>0</v>
      </c>
      <c r="E8" s="2579"/>
      <c r="F8" s="2578"/>
      <c r="G8" s="2580"/>
      <c r="H8" s="2581"/>
      <c r="I8" s="2598" t="s">
        <v>1255</v>
      </c>
      <c r="J8" s="2582">
        <v>1</v>
      </c>
      <c r="K8" s="2594" t="s">
        <v>1256</v>
      </c>
      <c r="L8" s="2595" t="s">
        <v>762</v>
      </c>
      <c r="M8" s="857">
        <v>6</v>
      </c>
      <c r="N8" s="2585"/>
      <c r="O8" s="2585"/>
      <c r="P8" s="2594" t="s">
        <v>1257</v>
      </c>
      <c r="Q8" s="2595" t="s">
        <v>672</v>
      </c>
      <c r="R8" s="854">
        <v>4</v>
      </c>
      <c r="S8" s="854"/>
      <c r="T8" s="854"/>
      <c r="U8" s="2594"/>
      <c r="V8" s="2595"/>
      <c r="W8" s="854"/>
      <c r="X8" s="854"/>
      <c r="Y8" s="854"/>
      <c r="Z8" s="2596"/>
      <c r="AA8" s="2596"/>
      <c r="AB8" s="854"/>
      <c r="AC8" s="2597"/>
      <c r="AD8" s="854"/>
      <c r="AE8" s="2587"/>
      <c r="AF8" s="1523"/>
      <c r="AG8" s="2588"/>
      <c r="AH8" s="1524"/>
      <c r="AI8" s="2589"/>
      <c r="AJ8" s="2590" t="s">
        <v>180</v>
      </c>
      <c r="AK8" s="2591" t="s">
        <v>497</v>
      </c>
      <c r="AL8" s="2592">
        <v>0.25</v>
      </c>
      <c r="AM8" s="2590" t="s">
        <v>180</v>
      </c>
      <c r="AN8" s="2591" t="s">
        <v>497</v>
      </c>
      <c r="AO8" s="2593">
        <v>0.25</v>
      </c>
      <c r="AP8" s="2149">
        <f t="shared" ref="AP8:AP9" si="4">(M8+R8+W8+AB8)-B8</f>
        <v>0</v>
      </c>
      <c r="AQ8" s="80">
        <f t="shared" ref="AQ8:AQ9" si="5">(N8+S8+X8+AC8)-(C8+D8)</f>
        <v>0</v>
      </c>
      <c r="AR8" s="81">
        <f t="shared" ref="AR8:AR9" si="6">(O8+T8+Y8+AD8)-H8</f>
        <v>0</v>
      </c>
    </row>
    <row r="9" spans="1:47" s="2111" customFormat="1" ht="30.75" customHeight="1">
      <c r="A9" s="5117"/>
      <c r="B9" s="731">
        <v>18</v>
      </c>
      <c r="C9" s="2355">
        <v>6</v>
      </c>
      <c r="D9" s="2283">
        <f t="shared" si="0"/>
        <v>0</v>
      </c>
      <c r="E9" s="2579"/>
      <c r="F9" s="2578"/>
      <c r="G9" s="2580"/>
      <c r="H9" s="2581"/>
      <c r="I9" s="4879" t="s">
        <v>1258</v>
      </c>
      <c r="J9" s="2582">
        <v>1</v>
      </c>
      <c r="K9" s="352" t="s">
        <v>1259</v>
      </c>
      <c r="L9" s="353" t="s">
        <v>1260</v>
      </c>
      <c r="M9" s="857">
        <v>13</v>
      </c>
      <c r="N9" s="2585">
        <v>4</v>
      </c>
      <c r="O9" s="2585"/>
      <c r="P9" s="352" t="s">
        <v>1261</v>
      </c>
      <c r="Q9" s="353" t="s">
        <v>1262</v>
      </c>
      <c r="R9" s="511">
        <v>5</v>
      </c>
      <c r="S9" s="511">
        <v>2</v>
      </c>
      <c r="T9" s="511"/>
      <c r="U9" s="352"/>
      <c r="V9" s="353"/>
      <c r="W9" s="511"/>
      <c r="X9" s="511"/>
      <c r="Y9" s="511"/>
      <c r="Z9" s="2599"/>
      <c r="AA9" s="2599"/>
      <c r="AB9" s="511"/>
      <c r="AC9" s="512"/>
      <c r="AD9" s="511"/>
      <c r="AE9" s="2587"/>
      <c r="AF9" s="1523"/>
      <c r="AG9" s="2588"/>
      <c r="AH9" s="1524"/>
      <c r="AI9" s="2589"/>
      <c r="AJ9" s="2590" t="s">
        <v>229</v>
      </c>
      <c r="AK9" s="2591" t="s">
        <v>1254</v>
      </c>
      <c r="AL9" s="2592">
        <v>0.25</v>
      </c>
      <c r="AM9" s="2590" t="s">
        <v>229</v>
      </c>
      <c r="AN9" s="2591" t="s">
        <v>1254</v>
      </c>
      <c r="AO9" s="2593">
        <v>0.25</v>
      </c>
      <c r="AP9" s="2149">
        <f t="shared" si="4"/>
        <v>0</v>
      </c>
      <c r="AQ9" s="80">
        <f t="shared" si="5"/>
        <v>0</v>
      </c>
      <c r="AR9" s="81">
        <f t="shared" si="6"/>
        <v>0</v>
      </c>
    </row>
    <row r="10" spans="1:47" s="2111" customFormat="1">
      <c r="A10" s="819" t="s">
        <v>184</v>
      </c>
      <c r="B10" s="820">
        <f>SUM(B7:B9)</f>
        <v>58</v>
      </c>
      <c r="C10" s="820">
        <f t="shared" ref="C10:H10" si="7">SUM(C7:C9)</f>
        <v>6</v>
      </c>
      <c r="D10" s="821">
        <f t="shared" si="7"/>
        <v>0</v>
      </c>
      <c r="E10" s="822">
        <f t="shared" si="7"/>
        <v>0</v>
      </c>
      <c r="F10" s="820">
        <f t="shared" ref="F10:G10" si="8">SUM(F7:F9)</f>
        <v>0</v>
      </c>
      <c r="G10" s="823">
        <f t="shared" si="8"/>
        <v>0</v>
      </c>
      <c r="H10" s="824">
        <f t="shared" si="7"/>
        <v>0</v>
      </c>
      <c r="I10" s="94"/>
      <c r="J10" s="1210"/>
      <c r="K10" s="298"/>
      <c r="L10" s="299"/>
      <c r="M10" s="493"/>
      <c r="N10" s="493"/>
      <c r="O10" s="493"/>
      <c r="P10" s="1423"/>
      <c r="Q10" s="1424"/>
      <c r="R10" s="494"/>
      <c r="S10" s="494"/>
      <c r="T10" s="494"/>
      <c r="U10" s="298"/>
      <c r="V10" s="299"/>
      <c r="W10" s="493"/>
      <c r="X10" s="493"/>
      <c r="Y10" s="493"/>
      <c r="Z10" s="2600"/>
      <c r="AA10" s="2600"/>
      <c r="AB10" s="493"/>
      <c r="AC10" s="493"/>
      <c r="AD10" s="792"/>
      <c r="AE10" s="1876"/>
      <c r="AF10" s="89"/>
      <c r="AG10" s="1982"/>
      <c r="AH10" s="1877"/>
      <c r="AI10" s="2601"/>
      <c r="AJ10" s="93"/>
      <c r="AK10" s="89"/>
      <c r="AL10" s="2602">
        <v>1</v>
      </c>
      <c r="AM10" s="2603"/>
      <c r="AN10" s="2604"/>
      <c r="AO10" s="2605">
        <v>1</v>
      </c>
      <c r="AP10" s="1984"/>
      <c r="AQ10" s="2606"/>
      <c r="AR10" s="2606"/>
    </row>
    <row r="11" spans="1:47" s="2111" customFormat="1" ht="30.75" customHeight="1">
      <c r="A11" s="5115" t="s">
        <v>1263</v>
      </c>
      <c r="B11" s="2318">
        <v>12</v>
      </c>
      <c r="C11" s="2578"/>
      <c r="D11" s="2283">
        <f t="shared" ref="D11:D13" si="9">SUM(E11:G11)</f>
        <v>0</v>
      </c>
      <c r="E11" s="2579"/>
      <c r="F11" s="2578"/>
      <c r="G11" s="2580"/>
      <c r="H11" s="2581"/>
      <c r="I11" s="4881" t="s">
        <v>1264</v>
      </c>
      <c r="J11" s="156">
        <v>1</v>
      </c>
      <c r="K11" s="327" t="s">
        <v>1265</v>
      </c>
      <c r="L11" s="328" t="s">
        <v>1238</v>
      </c>
      <c r="M11" s="469">
        <v>12</v>
      </c>
      <c r="N11" s="519"/>
      <c r="O11" s="519"/>
      <c r="P11" s="327"/>
      <c r="Q11" s="328"/>
      <c r="R11" s="519"/>
      <c r="S11" s="519"/>
      <c r="T11" s="519"/>
      <c r="U11" s="327"/>
      <c r="V11" s="328"/>
      <c r="W11" s="519"/>
      <c r="X11" s="519"/>
      <c r="Y11" s="519"/>
      <c r="Z11" s="2607"/>
      <c r="AA11" s="2607"/>
      <c r="AB11" s="519"/>
      <c r="AC11" s="520"/>
      <c r="AD11" s="519"/>
      <c r="AE11" s="2587"/>
      <c r="AF11" s="1523"/>
      <c r="AG11" s="2588"/>
      <c r="AH11" s="1524"/>
      <c r="AI11" s="2589"/>
      <c r="AJ11" s="2590" t="s">
        <v>180</v>
      </c>
      <c r="AK11" s="2591" t="s">
        <v>651</v>
      </c>
      <c r="AL11" s="2592">
        <v>0.4</v>
      </c>
      <c r="AM11" s="2590" t="s">
        <v>180</v>
      </c>
      <c r="AN11" s="2591" t="s">
        <v>651</v>
      </c>
      <c r="AO11" s="2593">
        <v>0.4</v>
      </c>
      <c r="AP11" s="2149">
        <f t="shared" ref="AP11:AP13" si="10">(M11+R11+W11+AB11)-B11</f>
        <v>0</v>
      </c>
      <c r="AQ11" s="80">
        <f t="shared" ref="AQ11:AQ13" si="11">(N11+S11+X11+AC11)-(C11+D11)</f>
        <v>0</v>
      </c>
      <c r="AR11" s="81">
        <f t="shared" ref="AR11:AR13" si="12">(O11+T11+Y11+AD11)-H11</f>
        <v>0</v>
      </c>
    </row>
    <row r="12" spans="1:47" s="2111" customFormat="1" ht="30.75" customHeight="1">
      <c r="A12" s="5116"/>
      <c r="B12" s="2318">
        <v>9</v>
      </c>
      <c r="C12" s="2578"/>
      <c r="D12" s="2283">
        <f t="shared" si="9"/>
        <v>9</v>
      </c>
      <c r="E12" s="2579"/>
      <c r="F12" s="2318">
        <v>9</v>
      </c>
      <c r="G12" s="2580"/>
      <c r="H12" s="2581"/>
      <c r="I12" s="4879" t="s">
        <v>1266</v>
      </c>
      <c r="J12" s="156">
        <v>1</v>
      </c>
      <c r="K12" s="327" t="s">
        <v>525</v>
      </c>
      <c r="L12" s="328" t="s">
        <v>1267</v>
      </c>
      <c r="M12" s="469">
        <v>9</v>
      </c>
      <c r="N12" s="519"/>
      <c r="O12" s="519">
        <v>9</v>
      </c>
      <c r="P12" s="327"/>
      <c r="Q12" s="328"/>
      <c r="R12" s="519"/>
      <c r="S12" s="519"/>
      <c r="T12" s="519"/>
      <c r="U12" s="327"/>
      <c r="V12" s="328"/>
      <c r="W12" s="519"/>
      <c r="X12" s="519"/>
      <c r="Y12" s="519"/>
      <c r="Z12" s="2607"/>
      <c r="AA12" s="2607"/>
      <c r="AB12" s="519"/>
      <c r="AC12" s="520"/>
      <c r="AD12" s="519"/>
      <c r="AE12" s="2608" t="s">
        <v>228</v>
      </c>
      <c r="AF12" s="2609">
        <v>0.2</v>
      </c>
      <c r="AG12" s="2610" t="s">
        <v>1268</v>
      </c>
      <c r="AH12" s="2611">
        <v>0.2</v>
      </c>
      <c r="AI12" s="2612">
        <f>SUM(AF12:AH12)</f>
        <v>0.4</v>
      </c>
      <c r="AJ12" s="2491"/>
      <c r="AK12" s="2450"/>
      <c r="AL12" s="2613"/>
      <c r="AM12" s="2614"/>
      <c r="AN12" s="2488"/>
      <c r="AO12" s="2450"/>
      <c r="AP12" s="2149">
        <f t="shared" si="10"/>
        <v>0</v>
      </c>
      <c r="AQ12" s="80">
        <f t="shared" si="11"/>
        <v>-9</v>
      </c>
      <c r="AR12" s="81">
        <f t="shared" si="12"/>
        <v>9</v>
      </c>
    </row>
    <row r="13" spans="1:47" s="2111" customFormat="1" ht="30.75" customHeight="1">
      <c r="A13" s="5117"/>
      <c r="B13" s="2318">
        <v>8</v>
      </c>
      <c r="C13" s="2318">
        <v>4</v>
      </c>
      <c r="D13" s="2283">
        <f t="shared" si="9"/>
        <v>0</v>
      </c>
      <c r="E13" s="2579"/>
      <c r="F13" s="2578"/>
      <c r="G13" s="2580"/>
      <c r="H13" s="2581"/>
      <c r="I13" s="4881" t="s">
        <v>1269</v>
      </c>
      <c r="J13" s="2582">
        <v>1</v>
      </c>
      <c r="K13" s="352" t="s">
        <v>611</v>
      </c>
      <c r="L13" s="353" t="s">
        <v>1107</v>
      </c>
      <c r="M13" s="857">
        <v>4</v>
      </c>
      <c r="N13" s="519">
        <v>2</v>
      </c>
      <c r="O13" s="519"/>
      <c r="P13" s="352" t="s">
        <v>1270</v>
      </c>
      <c r="Q13" s="353" t="s">
        <v>1271</v>
      </c>
      <c r="R13" s="511">
        <v>4</v>
      </c>
      <c r="S13" s="511">
        <v>2</v>
      </c>
      <c r="T13" s="511"/>
      <c r="U13" s="352"/>
      <c r="V13" s="353"/>
      <c r="W13" s="511"/>
      <c r="X13" s="511"/>
      <c r="Y13" s="511"/>
      <c r="Z13" s="2599"/>
      <c r="AA13" s="2599"/>
      <c r="AB13" s="511"/>
      <c r="AC13" s="512"/>
      <c r="AD13" s="511"/>
      <c r="AE13" s="2587"/>
      <c r="AF13" s="1523"/>
      <c r="AG13" s="2588"/>
      <c r="AH13" s="1524"/>
      <c r="AI13" s="2589"/>
      <c r="AJ13" s="2590" t="s">
        <v>362</v>
      </c>
      <c r="AK13" s="2591" t="s">
        <v>497</v>
      </c>
      <c r="AL13" s="2592">
        <v>0.2</v>
      </c>
      <c r="AM13" s="2590" t="s">
        <v>362</v>
      </c>
      <c r="AN13" s="2591" t="s">
        <v>497</v>
      </c>
      <c r="AO13" s="2615">
        <v>0.2</v>
      </c>
      <c r="AP13" s="2149">
        <f t="shared" si="10"/>
        <v>0</v>
      </c>
      <c r="AQ13" s="80">
        <f t="shared" si="11"/>
        <v>0</v>
      </c>
      <c r="AR13" s="81">
        <f t="shared" si="12"/>
        <v>0</v>
      </c>
    </row>
    <row r="14" spans="1:47" s="2111" customFormat="1">
      <c r="A14" s="819" t="s">
        <v>469</v>
      </c>
      <c r="B14" s="820">
        <f>SUM(B11:B13)</f>
        <v>29</v>
      </c>
      <c r="C14" s="820">
        <f t="shared" ref="C14:H14" si="13">SUM(C11:C13)</f>
        <v>4</v>
      </c>
      <c r="D14" s="821">
        <f t="shared" si="13"/>
        <v>9</v>
      </c>
      <c r="E14" s="822">
        <f t="shared" si="13"/>
        <v>0</v>
      </c>
      <c r="F14" s="820">
        <f t="shared" ref="F14:G14" si="14">SUM(F11:F13)</f>
        <v>9</v>
      </c>
      <c r="G14" s="823">
        <f t="shared" si="14"/>
        <v>0</v>
      </c>
      <c r="H14" s="824">
        <f t="shared" si="13"/>
        <v>0</v>
      </c>
      <c r="I14" s="94"/>
      <c r="J14" s="1210"/>
      <c r="K14" s="298"/>
      <c r="L14" s="299"/>
      <c r="M14" s="493"/>
      <c r="N14" s="493"/>
      <c r="O14" s="493"/>
      <c r="P14" s="1423"/>
      <c r="Q14" s="1424"/>
      <c r="R14" s="494"/>
      <c r="S14" s="494"/>
      <c r="T14" s="494"/>
      <c r="U14" s="298"/>
      <c r="V14" s="299"/>
      <c r="W14" s="493"/>
      <c r="X14" s="493"/>
      <c r="Y14" s="493"/>
      <c r="Z14" s="2600"/>
      <c r="AA14" s="2600"/>
      <c r="AB14" s="493"/>
      <c r="AC14" s="493"/>
      <c r="AD14" s="792"/>
      <c r="AE14" s="2616"/>
      <c r="AF14" s="2617"/>
      <c r="AG14" s="2618"/>
      <c r="AH14" s="2619"/>
      <c r="AI14" s="2620">
        <f>SUM(AI12:AI13)</f>
        <v>0.4</v>
      </c>
      <c r="AJ14" s="93"/>
      <c r="AK14" s="89"/>
      <c r="AL14" s="2602">
        <v>0.6</v>
      </c>
      <c r="AM14" s="2603"/>
      <c r="AN14" s="2604"/>
      <c r="AO14" s="2621">
        <v>0.6</v>
      </c>
      <c r="AP14" s="1984"/>
      <c r="AQ14" s="2606"/>
      <c r="AR14" s="2606"/>
    </row>
    <row r="15" spans="1:47" s="2111" customFormat="1" ht="30.75" customHeight="1">
      <c r="A15" s="5115" t="s">
        <v>1272</v>
      </c>
      <c r="B15" s="2318">
        <v>10</v>
      </c>
      <c r="C15" s="2578"/>
      <c r="D15" s="2283">
        <f t="shared" ref="D15:D16" si="15">SUM(E15:G15)</f>
        <v>17</v>
      </c>
      <c r="E15" s="2622">
        <v>17</v>
      </c>
      <c r="F15" s="2578"/>
      <c r="G15" s="2580"/>
      <c r="H15" s="2581"/>
      <c r="I15" s="4881" t="s">
        <v>1224</v>
      </c>
      <c r="J15" s="2582">
        <v>1</v>
      </c>
      <c r="K15" s="327" t="s">
        <v>631</v>
      </c>
      <c r="L15" s="328" t="s">
        <v>632</v>
      </c>
      <c r="M15" s="857"/>
      <c r="N15" s="2585"/>
      <c r="O15" s="2585"/>
      <c r="P15" s="2594"/>
      <c r="Q15" s="2595"/>
      <c r="R15" s="854"/>
      <c r="S15" s="854"/>
      <c r="T15" s="854"/>
      <c r="U15" s="2594"/>
      <c r="V15" s="2595"/>
      <c r="W15" s="854"/>
      <c r="X15" s="854"/>
      <c r="Y15" s="854"/>
      <c r="Z15" s="2596"/>
      <c r="AA15" s="2596"/>
      <c r="AB15" s="854"/>
      <c r="AC15" s="2597"/>
      <c r="AD15" s="854"/>
      <c r="AE15" s="2587"/>
      <c r="AF15" s="1523"/>
      <c r="AG15" s="2588"/>
      <c r="AH15" s="1524"/>
      <c r="AI15" s="2589"/>
      <c r="AJ15" s="2590" t="s">
        <v>180</v>
      </c>
      <c r="AK15" s="2591" t="s">
        <v>1273</v>
      </c>
      <c r="AL15" s="2623">
        <v>0.6</v>
      </c>
      <c r="AM15" s="2624" t="s">
        <v>180</v>
      </c>
      <c r="AN15" s="2590" t="s">
        <v>1273</v>
      </c>
      <c r="AO15" s="2615">
        <v>0.6</v>
      </c>
      <c r="AP15" s="2149">
        <f t="shared" ref="AP15:AP16" si="16">(M15+R15+W15+AB15)-B15</f>
        <v>-10</v>
      </c>
      <c r="AQ15" s="80">
        <f t="shared" ref="AQ15:AQ16" si="17">(N15+S15+X15+AC15)-(C15+D15)</f>
        <v>-17</v>
      </c>
      <c r="AR15" s="81">
        <f t="shared" ref="AR15:AR16" si="18">(O15+T15+Y15+AD15)-H15</f>
        <v>0</v>
      </c>
    </row>
    <row r="16" spans="1:47" s="2111" customFormat="1" ht="30.75" customHeight="1">
      <c r="A16" s="5117"/>
      <c r="B16" s="4884">
        <v>17</v>
      </c>
      <c r="C16" s="2578"/>
      <c r="D16" s="2283">
        <f t="shared" si="15"/>
        <v>0</v>
      </c>
      <c r="E16" s="2579"/>
      <c r="F16" s="2578"/>
      <c r="G16" s="2580"/>
      <c r="H16" s="2581"/>
      <c r="I16" s="1612" t="s">
        <v>1274</v>
      </c>
      <c r="J16" s="2582">
        <v>1</v>
      </c>
      <c r="K16" s="2625" t="s">
        <v>1275</v>
      </c>
      <c r="L16" s="2626" t="s">
        <v>1276</v>
      </c>
      <c r="M16" s="857">
        <v>17</v>
      </c>
      <c r="N16" s="2585"/>
      <c r="O16" s="2585"/>
      <c r="P16" s="2625"/>
      <c r="Q16" s="2626"/>
      <c r="R16" s="857"/>
      <c r="S16" s="857"/>
      <c r="T16" s="857"/>
      <c r="U16" s="2625"/>
      <c r="V16" s="2626"/>
      <c r="W16" s="857"/>
      <c r="X16" s="857"/>
      <c r="Y16" s="857"/>
      <c r="Z16" s="2627"/>
      <c r="AA16" s="2627"/>
      <c r="AB16" s="857"/>
      <c r="AC16" s="862"/>
      <c r="AD16" s="857"/>
      <c r="AE16" s="2608" t="s">
        <v>228</v>
      </c>
      <c r="AF16" s="2609">
        <v>0.4</v>
      </c>
      <c r="AG16" s="2588"/>
      <c r="AH16" s="1524"/>
      <c r="AI16" s="2612">
        <f t="shared" ref="AI16:AI21" si="19">SUM(AF16:AH16)</f>
        <v>0.4</v>
      </c>
      <c r="AJ16" s="2454"/>
      <c r="AK16" s="2451"/>
      <c r="AL16" s="2450"/>
      <c r="AM16" s="2490"/>
      <c r="AN16" s="2454"/>
      <c r="AO16" s="2450"/>
      <c r="AP16" s="2149">
        <f t="shared" si="16"/>
        <v>0</v>
      </c>
      <c r="AQ16" s="80">
        <f t="shared" si="17"/>
        <v>0</v>
      </c>
      <c r="AR16" s="81">
        <f t="shared" si="18"/>
        <v>0</v>
      </c>
    </row>
    <row r="17" spans="1:47" s="2111" customFormat="1">
      <c r="A17" s="819" t="s">
        <v>184</v>
      </c>
      <c r="B17" s="820">
        <f>SUM(B15:B16)</f>
        <v>27</v>
      </c>
      <c r="C17" s="820">
        <f t="shared" ref="C17:H17" si="20">SUM(C15:C16)</f>
        <v>0</v>
      </c>
      <c r="D17" s="821">
        <f t="shared" si="20"/>
        <v>17</v>
      </c>
      <c r="E17" s="822">
        <f t="shared" si="20"/>
        <v>17</v>
      </c>
      <c r="F17" s="820">
        <f t="shared" ref="F17:G17" si="21">SUM(F15:F16)</f>
        <v>0</v>
      </c>
      <c r="G17" s="823">
        <f t="shared" si="21"/>
        <v>0</v>
      </c>
      <c r="H17" s="824">
        <f t="shared" si="20"/>
        <v>0</v>
      </c>
      <c r="I17" s="94"/>
      <c r="J17" s="1210"/>
      <c r="K17" s="298"/>
      <c r="L17" s="299"/>
      <c r="M17" s="493"/>
      <c r="N17" s="493"/>
      <c r="O17" s="493"/>
      <c r="P17" s="1423"/>
      <c r="Q17" s="1424"/>
      <c r="R17" s="494"/>
      <c r="S17" s="494"/>
      <c r="T17" s="494"/>
      <c r="U17" s="298"/>
      <c r="V17" s="299"/>
      <c r="W17" s="493"/>
      <c r="X17" s="493"/>
      <c r="Y17" s="493"/>
      <c r="Z17" s="2600"/>
      <c r="AA17" s="2600"/>
      <c r="AB17" s="493"/>
      <c r="AC17" s="493"/>
      <c r="AD17" s="792"/>
      <c r="AE17" s="2616"/>
      <c r="AF17" s="2617"/>
      <c r="AG17" s="2618"/>
      <c r="AH17" s="2619"/>
      <c r="AI17" s="2620">
        <f>SUM(AI15:AI16)</f>
        <v>0.4</v>
      </c>
      <c r="AJ17" s="93"/>
      <c r="AK17" s="89"/>
      <c r="AL17" s="2601">
        <v>0.6</v>
      </c>
      <c r="AM17" s="2628"/>
      <c r="AN17" s="2603"/>
      <c r="AO17" s="2621">
        <v>0.6</v>
      </c>
      <c r="AP17" s="1984"/>
      <c r="AQ17" s="2606"/>
      <c r="AR17" s="2606"/>
    </row>
    <row r="18" spans="1:47" s="2111" customFormat="1" ht="30.75" customHeight="1">
      <c r="A18" s="5115" t="s">
        <v>1277</v>
      </c>
      <c r="B18" s="2578"/>
      <c r="C18" s="4886">
        <v>18</v>
      </c>
      <c r="D18" s="2283">
        <f t="shared" ref="D18:D19" si="22">SUM(E18:G18)</f>
        <v>0</v>
      </c>
      <c r="E18" s="2579"/>
      <c r="F18" s="2578"/>
      <c r="G18" s="2580"/>
      <c r="H18" s="2581"/>
      <c r="I18" s="4885" t="s">
        <v>1278</v>
      </c>
      <c r="J18" s="2582">
        <v>1</v>
      </c>
      <c r="K18" s="352" t="s">
        <v>791</v>
      </c>
      <c r="L18" s="353" t="s">
        <v>330</v>
      </c>
      <c r="M18" s="857"/>
      <c r="N18" s="2585"/>
      <c r="O18" s="2585"/>
      <c r="P18" s="352"/>
      <c r="Q18" s="353"/>
      <c r="R18" s="511"/>
      <c r="S18" s="511"/>
      <c r="T18" s="511"/>
      <c r="U18" s="352"/>
      <c r="V18" s="353"/>
      <c r="W18" s="511"/>
      <c r="X18" s="511"/>
      <c r="Y18" s="511"/>
      <c r="Z18" s="2599"/>
      <c r="AA18" s="2599"/>
      <c r="AB18" s="511"/>
      <c r="AC18" s="512"/>
      <c r="AD18" s="511"/>
      <c r="AE18" s="2608" t="s">
        <v>228</v>
      </c>
      <c r="AF18" s="2609">
        <v>0.3</v>
      </c>
      <c r="AG18" s="2610" t="s">
        <v>1279</v>
      </c>
      <c r="AH18" s="2611">
        <v>0.2</v>
      </c>
      <c r="AI18" s="2612">
        <f t="shared" si="19"/>
        <v>0.5</v>
      </c>
      <c r="AJ18" s="2454"/>
      <c r="AK18" s="2451"/>
      <c r="AL18" s="2450"/>
      <c r="AM18" s="2490"/>
      <c r="AN18" s="2454"/>
      <c r="AO18" s="2450"/>
      <c r="AP18" s="2149">
        <f t="shared" ref="AP18:AP19" si="23">(M18+R18+W18+AB18)-B18</f>
        <v>0</v>
      </c>
      <c r="AQ18" s="80">
        <f t="shared" ref="AQ18:AQ19" si="24">(N18+S18+X18+AC18)-(C18+D18)</f>
        <v>-18</v>
      </c>
      <c r="AR18" s="81">
        <f t="shared" ref="AR18:AR19" si="25">(O18+T18+Y18+AD18)-H18</f>
        <v>0</v>
      </c>
    </row>
    <row r="19" spans="1:47" s="2111" customFormat="1" ht="30.75" customHeight="1">
      <c r="A19" s="5116"/>
      <c r="B19" s="2318">
        <v>10</v>
      </c>
      <c r="C19" s="2318">
        <v>5</v>
      </c>
      <c r="D19" s="2283">
        <f t="shared" si="22"/>
        <v>0</v>
      </c>
      <c r="E19" s="2579"/>
      <c r="F19" s="2578"/>
      <c r="G19" s="2580"/>
      <c r="H19" s="2581"/>
      <c r="I19" s="125" t="s">
        <v>1227</v>
      </c>
      <c r="J19" s="2582">
        <v>1</v>
      </c>
      <c r="K19" s="352" t="s">
        <v>1280</v>
      </c>
      <c r="L19" s="353" t="s">
        <v>533</v>
      </c>
      <c r="M19" s="857"/>
      <c r="N19" s="2585"/>
      <c r="O19" s="2585"/>
      <c r="P19" s="352"/>
      <c r="Q19" s="353"/>
      <c r="R19" s="511"/>
      <c r="S19" s="511"/>
      <c r="T19" s="511"/>
      <c r="U19" s="352"/>
      <c r="V19" s="353"/>
      <c r="W19" s="511"/>
      <c r="X19" s="511"/>
      <c r="Y19" s="511"/>
      <c r="Z19" s="2599"/>
      <c r="AA19" s="2599"/>
      <c r="AB19" s="511"/>
      <c r="AC19" s="512"/>
      <c r="AD19" s="511"/>
      <c r="AE19" s="2608" t="s">
        <v>180</v>
      </c>
      <c r="AF19" s="2629">
        <v>0.5</v>
      </c>
      <c r="AG19" s="2588"/>
      <c r="AH19" s="1524"/>
      <c r="AI19" s="2612">
        <f t="shared" si="19"/>
        <v>0.5</v>
      </c>
      <c r="AJ19" s="2454"/>
      <c r="AK19" s="2451"/>
      <c r="AL19" s="2450"/>
      <c r="AM19" s="2490"/>
      <c r="AN19" s="2454"/>
      <c r="AO19" s="2450"/>
      <c r="AP19" s="2149">
        <f t="shared" si="23"/>
        <v>-10</v>
      </c>
      <c r="AQ19" s="80">
        <f t="shared" si="24"/>
        <v>-5</v>
      </c>
      <c r="AR19" s="81">
        <f t="shared" si="25"/>
        <v>0</v>
      </c>
    </row>
    <row r="20" spans="1:47" s="2111" customFormat="1">
      <c r="A20" s="819" t="s">
        <v>873</v>
      </c>
      <c r="B20" s="820">
        <f>SUM(B18:B19)</f>
        <v>10</v>
      </c>
      <c r="C20" s="820">
        <f t="shared" ref="C20:H20" si="26">SUM(C18:C19)</f>
        <v>23</v>
      </c>
      <c r="D20" s="821">
        <f t="shared" si="26"/>
        <v>0</v>
      </c>
      <c r="E20" s="822">
        <f t="shared" si="26"/>
        <v>0</v>
      </c>
      <c r="F20" s="820">
        <f t="shared" ref="F20:G20" si="27">SUM(F18:F19)</f>
        <v>0</v>
      </c>
      <c r="G20" s="823">
        <f t="shared" si="27"/>
        <v>0</v>
      </c>
      <c r="H20" s="824">
        <f t="shared" si="26"/>
        <v>0</v>
      </c>
      <c r="I20" s="94"/>
      <c r="J20" s="1210"/>
      <c r="K20" s="298"/>
      <c r="L20" s="299"/>
      <c r="M20" s="493"/>
      <c r="N20" s="493"/>
      <c r="O20" s="493"/>
      <c r="P20" s="1423"/>
      <c r="Q20" s="1424"/>
      <c r="R20" s="494"/>
      <c r="S20" s="494"/>
      <c r="T20" s="494"/>
      <c r="U20" s="298"/>
      <c r="V20" s="299"/>
      <c r="W20" s="493"/>
      <c r="X20" s="493"/>
      <c r="Y20" s="493"/>
      <c r="Z20" s="2600"/>
      <c r="AA20" s="2600"/>
      <c r="AB20" s="493"/>
      <c r="AC20" s="493"/>
      <c r="AD20" s="789"/>
      <c r="AE20" s="2630"/>
      <c r="AF20" s="2617"/>
      <c r="AG20" s="2618"/>
      <c r="AH20" s="2619"/>
      <c r="AI20" s="2620">
        <f>SUM(AI18:AI19)</f>
        <v>1</v>
      </c>
      <c r="AJ20" s="93"/>
      <c r="AK20" s="89"/>
      <c r="AL20" s="2601">
        <v>0.6</v>
      </c>
      <c r="AM20" s="2628"/>
      <c r="AN20" s="2603"/>
      <c r="AO20" s="2621">
        <v>0.6</v>
      </c>
      <c r="AP20" s="1984"/>
      <c r="AQ20" s="2606"/>
      <c r="AR20" s="2606"/>
    </row>
    <row r="21" spans="1:47" s="2111" customFormat="1" ht="30.75" customHeight="1">
      <c r="A21" s="894" t="s">
        <v>1281</v>
      </c>
      <c r="B21" s="2578"/>
      <c r="C21" s="4886">
        <v>20</v>
      </c>
      <c r="D21" s="2283">
        <f t="shared" ref="D21" si="28">SUM(E21:G21)</f>
        <v>15</v>
      </c>
      <c r="E21" s="2579"/>
      <c r="F21" s="2318">
        <v>15</v>
      </c>
      <c r="G21" s="2580"/>
      <c r="H21" s="2581"/>
      <c r="I21" s="4885" t="s">
        <v>1282</v>
      </c>
      <c r="J21" s="60">
        <v>1</v>
      </c>
      <c r="K21" s="327" t="s">
        <v>1283</v>
      </c>
      <c r="L21" s="328" t="s">
        <v>206</v>
      </c>
      <c r="M21" s="519"/>
      <c r="N21" s="519"/>
      <c r="O21" s="519"/>
      <c r="P21" s="327"/>
      <c r="Q21" s="328"/>
      <c r="R21" s="519"/>
      <c r="S21" s="519"/>
      <c r="T21" s="519"/>
      <c r="U21" s="327"/>
      <c r="V21" s="328"/>
      <c r="W21" s="519"/>
      <c r="X21" s="519"/>
      <c r="Y21" s="519"/>
      <c r="Z21" s="2607"/>
      <c r="AA21" s="2607"/>
      <c r="AB21" s="519"/>
      <c r="AC21" s="520"/>
      <c r="AD21" s="519"/>
      <c r="AE21" s="2608" t="s">
        <v>1284</v>
      </c>
      <c r="AF21" s="2609">
        <v>0.66</v>
      </c>
      <c r="AG21" s="2610" t="s">
        <v>229</v>
      </c>
      <c r="AH21" s="2611">
        <v>0.34</v>
      </c>
      <c r="AI21" s="2612">
        <f t="shared" si="19"/>
        <v>1</v>
      </c>
      <c r="AJ21" s="2454"/>
      <c r="AK21" s="2451"/>
      <c r="AL21" s="2450"/>
      <c r="AM21" s="2490"/>
      <c r="AN21" s="2454"/>
      <c r="AO21" s="2450"/>
      <c r="AP21" s="2149">
        <f t="shared" ref="AP21" si="29">(M21+R21+W21+AB21)-B21</f>
        <v>0</v>
      </c>
      <c r="AQ21" s="80">
        <f t="shared" ref="AQ21" si="30">(N21+S21+X21+AC21)-(C21+D21)</f>
        <v>-35</v>
      </c>
      <c r="AR21" s="81">
        <f t="shared" ref="AR21" si="31">(O21+T21+Y21+AD21)-H21</f>
        <v>0</v>
      </c>
    </row>
    <row r="22" spans="1:47" s="2111" customFormat="1">
      <c r="A22" s="819" t="s">
        <v>420</v>
      </c>
      <c r="B22" s="866">
        <f>SUM(B21)</f>
        <v>0</v>
      </c>
      <c r="C22" s="866">
        <f t="shared" ref="C22:H22" si="32">SUM(C21)</f>
        <v>20</v>
      </c>
      <c r="D22" s="1827">
        <f t="shared" si="32"/>
        <v>15</v>
      </c>
      <c r="E22" s="1828">
        <f t="shared" si="32"/>
        <v>0</v>
      </c>
      <c r="F22" s="866">
        <f t="shared" ref="F22:G22" si="33">SUM(F21)</f>
        <v>15</v>
      </c>
      <c r="G22" s="1829">
        <f t="shared" si="33"/>
        <v>0</v>
      </c>
      <c r="H22" s="1043">
        <f t="shared" si="32"/>
        <v>0</v>
      </c>
      <c r="I22" s="94"/>
      <c r="J22" s="1210"/>
      <c r="K22" s="298"/>
      <c r="L22" s="299"/>
      <c r="M22" s="493"/>
      <c r="N22" s="493"/>
      <c r="O22" s="493"/>
      <c r="P22" s="1423"/>
      <c r="Q22" s="1424"/>
      <c r="R22" s="494"/>
      <c r="S22" s="494"/>
      <c r="T22" s="494"/>
      <c r="U22" s="298"/>
      <c r="V22" s="299"/>
      <c r="W22" s="493"/>
      <c r="X22" s="493"/>
      <c r="Y22" s="493"/>
      <c r="Z22" s="2600"/>
      <c r="AA22" s="2600"/>
      <c r="AB22" s="493"/>
      <c r="AC22" s="493"/>
      <c r="AD22" s="493"/>
      <c r="AE22" s="2630"/>
      <c r="AF22" s="2617"/>
      <c r="AG22" s="2618"/>
      <c r="AH22" s="2619"/>
      <c r="AI22" s="2620">
        <f>SUM(AI21)</f>
        <v>1</v>
      </c>
      <c r="AJ22" s="93"/>
      <c r="AK22" s="89"/>
      <c r="AL22" s="2601"/>
      <c r="AM22" s="2628"/>
      <c r="AN22" s="2603"/>
      <c r="AO22" s="2621"/>
      <c r="AP22" s="1984"/>
      <c r="AQ22" s="2606"/>
      <c r="AR22" s="2606"/>
    </row>
    <row r="23" spans="1:47">
      <c r="A23" s="570" t="s">
        <v>1054</v>
      </c>
      <c r="B23" s="566"/>
      <c r="C23" s="566"/>
      <c r="D23" s="566"/>
      <c r="E23" s="1803"/>
      <c r="F23" s="1301"/>
      <c r="G23" s="451"/>
      <c r="H23" s="566"/>
      <c r="I23" s="259"/>
      <c r="J23" s="264"/>
      <c r="K23" s="262"/>
      <c r="L23" s="263"/>
      <c r="M23" s="569"/>
      <c r="N23" s="569"/>
      <c r="O23" s="569"/>
      <c r="P23" s="262"/>
      <c r="Q23" s="263"/>
      <c r="R23" s="569"/>
      <c r="S23" s="569"/>
      <c r="T23" s="569"/>
      <c r="U23" s="262"/>
      <c r="V23" s="263"/>
      <c r="W23" s="569"/>
      <c r="X23" s="569"/>
      <c r="Y23" s="569"/>
      <c r="Z23" s="259"/>
      <c r="AA23" s="259"/>
      <c r="AB23" s="702"/>
      <c r="AC23" s="569"/>
      <c r="AD23" s="569"/>
      <c r="AE23" s="2631"/>
      <c r="AF23" s="36"/>
      <c r="AG23" s="1623"/>
      <c r="AH23" s="267"/>
      <c r="AI23" s="2612"/>
      <c r="AJ23" s="2632"/>
      <c r="AK23" s="2633"/>
      <c r="AL23" s="1397"/>
      <c r="AM23" s="2634"/>
      <c r="AN23" s="2632"/>
      <c r="AO23" s="259"/>
      <c r="AP23" s="36"/>
      <c r="AQ23" s="1301"/>
      <c r="AR23" s="1301"/>
      <c r="AS23" s="237"/>
      <c r="AT23" s="237"/>
      <c r="AU23" s="237"/>
    </row>
    <row r="24" spans="1:47" s="2111" customFormat="1" ht="30.75" customHeight="1">
      <c r="A24" s="5306" t="s">
        <v>1285</v>
      </c>
      <c r="B24" s="2635">
        <v>3</v>
      </c>
      <c r="C24" s="2578"/>
      <c r="D24" s="2283">
        <f t="shared" ref="D24:D27" si="34">SUM(E24:G24)</f>
        <v>0</v>
      </c>
      <c r="E24" s="2579"/>
      <c r="F24" s="2578"/>
      <c r="G24" s="2580"/>
      <c r="H24" s="2581"/>
      <c r="I24" s="59" t="s">
        <v>1286</v>
      </c>
      <c r="J24" s="2636">
        <v>1</v>
      </c>
      <c r="K24" s="67" t="s">
        <v>631</v>
      </c>
      <c r="L24" s="68" t="s">
        <v>632</v>
      </c>
      <c r="M24" s="2637"/>
      <c r="N24" s="2637"/>
      <c r="O24" s="2637"/>
      <c r="P24" s="67"/>
      <c r="Q24" s="68"/>
      <c r="R24" s="2637"/>
      <c r="S24" s="2637"/>
      <c r="T24" s="2637"/>
      <c r="U24" s="67"/>
      <c r="V24" s="68"/>
      <c r="W24" s="2637"/>
      <c r="X24" s="2637"/>
      <c r="Y24" s="2637"/>
      <c r="Z24" s="2638"/>
      <c r="AA24" s="2638"/>
      <c r="AB24" s="2637"/>
      <c r="AC24" s="2639"/>
      <c r="AD24" s="2637"/>
      <c r="AE24" s="2640" t="s">
        <v>396</v>
      </c>
      <c r="AF24" s="1523"/>
      <c r="AG24" s="2588"/>
      <c r="AH24" s="1524"/>
      <c r="AI24" s="1522"/>
      <c r="AJ24" s="2491"/>
      <c r="AK24" s="2488"/>
      <c r="AL24" s="2488"/>
      <c r="AM24" s="2488"/>
      <c r="AN24" s="2488"/>
      <c r="AO24" s="2641"/>
      <c r="AP24" s="2149">
        <f t="shared" ref="AP24:AP27" si="35">(M24+R24+W24+AB24)-B24</f>
        <v>-3</v>
      </c>
      <c r="AQ24" s="80">
        <f t="shared" ref="AQ24:AQ27" si="36">(N24+S24+X24+AC24)-(C24+D24)</f>
        <v>0</v>
      </c>
      <c r="AR24" s="81">
        <f t="shared" ref="AR24:AR27" si="37">(O24+T24+Y24+AD24)-H24</f>
        <v>0</v>
      </c>
    </row>
    <row r="25" spans="1:47" s="2111" customFormat="1" ht="30.75" customHeight="1">
      <c r="A25" s="5307"/>
      <c r="B25" s="2578"/>
      <c r="C25" s="2578"/>
      <c r="D25" s="2283">
        <f t="shared" si="34"/>
        <v>10</v>
      </c>
      <c r="E25" s="2579"/>
      <c r="F25" s="4886">
        <v>10</v>
      </c>
      <c r="G25" s="2580"/>
      <c r="H25" s="2581"/>
      <c r="I25" s="4887" t="s">
        <v>1287</v>
      </c>
      <c r="J25" s="156">
        <v>1</v>
      </c>
      <c r="K25" s="67" t="s">
        <v>1253</v>
      </c>
      <c r="L25" s="68" t="s">
        <v>610</v>
      </c>
      <c r="M25" s="469"/>
      <c r="N25" s="469"/>
      <c r="O25" s="469"/>
      <c r="P25" s="67" t="s">
        <v>621</v>
      </c>
      <c r="Q25" s="68" t="s">
        <v>622</v>
      </c>
      <c r="R25" s="469"/>
      <c r="S25" s="469"/>
      <c r="T25" s="469"/>
      <c r="U25" s="67"/>
      <c r="V25" s="68"/>
      <c r="W25" s="469"/>
      <c r="X25" s="469"/>
      <c r="Y25" s="469"/>
      <c r="Z25" s="2638"/>
      <c r="AA25" s="2638"/>
      <c r="AB25" s="469"/>
      <c r="AC25" s="471"/>
      <c r="AD25" s="469"/>
      <c r="AE25" s="2640" t="s">
        <v>396</v>
      </c>
      <c r="AF25" s="1523"/>
      <c r="AG25" s="2588"/>
      <c r="AH25" s="1524"/>
      <c r="AI25" s="1522"/>
      <c r="AJ25" s="2491"/>
      <c r="AK25" s="2488"/>
      <c r="AL25" s="2488"/>
      <c r="AM25" s="2488"/>
      <c r="AN25" s="2488"/>
      <c r="AO25" s="2641"/>
      <c r="AP25" s="2149">
        <f t="shared" si="35"/>
        <v>0</v>
      </c>
      <c r="AQ25" s="80">
        <f t="shared" si="36"/>
        <v>-10</v>
      </c>
      <c r="AR25" s="81">
        <f t="shared" si="37"/>
        <v>0</v>
      </c>
    </row>
    <row r="26" spans="1:47" s="2111" customFormat="1" ht="30.75" customHeight="1">
      <c r="A26" s="5307"/>
      <c r="B26" s="2578"/>
      <c r="C26" s="2318">
        <v>5</v>
      </c>
      <c r="D26" s="2283">
        <f t="shared" si="34"/>
        <v>0</v>
      </c>
      <c r="E26" s="2579"/>
      <c r="F26" s="2578"/>
      <c r="G26" s="2580"/>
      <c r="H26" s="2581"/>
      <c r="I26" s="59" t="s">
        <v>657</v>
      </c>
      <c r="J26" s="2636">
        <v>1</v>
      </c>
      <c r="K26" s="67" t="s">
        <v>1253</v>
      </c>
      <c r="L26" s="68" t="s">
        <v>610</v>
      </c>
      <c r="M26" s="2637"/>
      <c r="N26" s="2637"/>
      <c r="O26" s="2637"/>
      <c r="P26" s="67" t="s">
        <v>621</v>
      </c>
      <c r="Q26" s="68" t="s">
        <v>622</v>
      </c>
      <c r="R26" s="2637"/>
      <c r="S26" s="2637"/>
      <c r="T26" s="2637"/>
      <c r="U26" s="67"/>
      <c r="V26" s="68"/>
      <c r="W26" s="2637"/>
      <c r="X26" s="2637"/>
      <c r="Y26" s="2637"/>
      <c r="Z26" s="2638"/>
      <c r="AA26" s="2638"/>
      <c r="AB26" s="2637"/>
      <c r="AC26" s="2639"/>
      <c r="AD26" s="2637"/>
      <c r="AE26" s="2640" t="s">
        <v>396</v>
      </c>
      <c r="AF26" s="1523"/>
      <c r="AG26" s="2588"/>
      <c r="AH26" s="1524"/>
      <c r="AI26" s="1522"/>
      <c r="AJ26" s="2491"/>
      <c r="AK26" s="2488"/>
      <c r="AL26" s="2488"/>
      <c r="AM26" s="2488"/>
      <c r="AN26" s="2488"/>
      <c r="AO26" s="2641"/>
      <c r="AP26" s="2149">
        <f t="shared" si="35"/>
        <v>0</v>
      </c>
      <c r="AQ26" s="80">
        <f t="shared" si="36"/>
        <v>-5</v>
      </c>
      <c r="AR26" s="81">
        <f t="shared" si="37"/>
        <v>0</v>
      </c>
    </row>
    <row r="27" spans="1:47" s="2111" customFormat="1" ht="30.75" customHeight="1">
      <c r="A27" s="5308"/>
      <c r="B27" s="2635">
        <v>0</v>
      </c>
      <c r="C27" s="2642"/>
      <c r="D27" s="2283">
        <f t="shared" si="34"/>
        <v>0</v>
      </c>
      <c r="E27" s="2579"/>
      <c r="F27" s="2578"/>
      <c r="G27" s="2580"/>
      <c r="H27" s="2581"/>
      <c r="I27" s="59" t="s">
        <v>1288</v>
      </c>
      <c r="J27" s="60"/>
      <c r="K27" s="327"/>
      <c r="L27" s="328"/>
      <c r="M27" s="519"/>
      <c r="N27" s="519"/>
      <c r="O27" s="519"/>
      <c r="P27" s="327"/>
      <c r="Q27" s="328"/>
      <c r="R27" s="519"/>
      <c r="S27" s="519"/>
      <c r="T27" s="519"/>
      <c r="U27" s="327"/>
      <c r="V27" s="328"/>
      <c r="W27" s="519"/>
      <c r="X27" s="519"/>
      <c r="Y27" s="519"/>
      <c r="Z27" s="2607"/>
      <c r="AA27" s="2607"/>
      <c r="AB27" s="519"/>
      <c r="AC27" s="520"/>
      <c r="AD27" s="519"/>
      <c r="AE27" s="2587"/>
      <c r="AF27" s="1523"/>
      <c r="AG27" s="2588"/>
      <c r="AH27" s="1524"/>
      <c r="AI27" s="1522"/>
      <c r="AJ27" s="2590" t="s">
        <v>253</v>
      </c>
      <c r="AK27" s="2591" t="s">
        <v>1289</v>
      </c>
      <c r="AL27" s="2643">
        <v>1</v>
      </c>
      <c r="AM27" s="2590" t="s">
        <v>1055</v>
      </c>
      <c r="AN27" s="2591"/>
      <c r="AO27" s="2615">
        <v>1</v>
      </c>
      <c r="AP27" s="2149">
        <f t="shared" si="35"/>
        <v>0</v>
      </c>
      <c r="AQ27" s="80">
        <f t="shared" si="36"/>
        <v>0</v>
      </c>
      <c r="AR27" s="81">
        <f t="shared" si="37"/>
        <v>0</v>
      </c>
    </row>
    <row r="28" spans="1:47" s="2111" customFormat="1">
      <c r="A28" s="2644" t="s">
        <v>1242</v>
      </c>
      <c r="B28" s="2645">
        <f>SUM(B24:B27)</f>
        <v>3</v>
      </c>
      <c r="C28" s="2645">
        <f t="shared" ref="C28:H28" si="38">SUM(C24:C27)</f>
        <v>5</v>
      </c>
      <c r="D28" s="2646">
        <f t="shared" si="38"/>
        <v>10</v>
      </c>
      <c r="E28" s="344">
        <f t="shared" si="38"/>
        <v>0</v>
      </c>
      <c r="F28" s="342">
        <f t="shared" ref="F28:G28" si="39">SUM(F24:F27)</f>
        <v>10</v>
      </c>
      <c r="G28" s="345">
        <f t="shared" si="39"/>
        <v>0</v>
      </c>
      <c r="H28" s="2647">
        <f t="shared" si="38"/>
        <v>0</v>
      </c>
      <c r="I28" s="2370"/>
      <c r="J28" s="2540"/>
      <c r="K28" s="2648"/>
      <c r="L28" s="2649"/>
      <c r="M28" s="1757"/>
      <c r="N28" s="1757"/>
      <c r="O28" s="1757"/>
      <c r="P28" s="2650"/>
      <c r="Q28" s="2651"/>
      <c r="R28" s="2545"/>
      <c r="S28" s="2545"/>
      <c r="T28" s="2545"/>
      <c r="U28" s="2648"/>
      <c r="V28" s="2649"/>
      <c r="W28" s="1757"/>
      <c r="X28" s="1757"/>
      <c r="Y28" s="1757"/>
      <c r="Z28" s="2652"/>
      <c r="AA28" s="2652"/>
      <c r="AB28" s="1757"/>
      <c r="AC28" s="1757"/>
      <c r="AD28" s="1757"/>
      <c r="AE28" s="2653"/>
      <c r="AF28" s="2654"/>
      <c r="AG28" s="2655"/>
      <c r="AH28" s="2656"/>
      <c r="AI28" s="2657"/>
      <c r="AJ28" s="2658"/>
      <c r="AK28" s="2659"/>
      <c r="AL28" s="2660">
        <v>1</v>
      </c>
      <c r="AM28" s="2658"/>
      <c r="AN28" s="2659"/>
      <c r="AO28" s="2661">
        <v>1</v>
      </c>
      <c r="AP28" s="2662"/>
      <c r="AQ28" s="2663"/>
      <c r="AR28" s="2663"/>
    </row>
    <row r="29" spans="1:47" s="2111" customFormat="1" ht="15.75" thickBot="1">
      <c r="A29" s="2664" t="s">
        <v>1290</v>
      </c>
      <c r="B29" s="384">
        <f>SUM(B10+B14+B17+B20+B22+B28)</f>
        <v>127</v>
      </c>
      <c r="C29" s="384">
        <f t="shared" ref="C29:H29" si="40">SUM(C10+C14+C17+C20+C22+C28)</f>
        <v>58</v>
      </c>
      <c r="D29" s="384">
        <f t="shared" si="40"/>
        <v>51</v>
      </c>
      <c r="E29" s="385">
        <f t="shared" si="40"/>
        <v>17</v>
      </c>
      <c r="F29" s="386">
        <f t="shared" ref="F29:G29" si="41">SUM(F10+F14+F17+F20+F22+F28)</f>
        <v>34</v>
      </c>
      <c r="G29" s="387">
        <f t="shared" si="41"/>
        <v>0</v>
      </c>
      <c r="H29" s="384">
        <f t="shared" si="40"/>
        <v>0</v>
      </c>
      <c r="I29" s="2665"/>
      <c r="J29" s="2666"/>
      <c r="K29" s="2667"/>
      <c r="L29" s="2668"/>
      <c r="M29" s="1909"/>
      <c r="N29" s="1909"/>
      <c r="O29" s="1909"/>
      <c r="P29" s="2669"/>
      <c r="Q29" s="2670"/>
      <c r="R29" s="1909"/>
      <c r="S29" s="1909"/>
      <c r="T29" s="1909"/>
      <c r="U29" s="2667"/>
      <c r="V29" s="2668"/>
      <c r="W29" s="1118"/>
      <c r="X29" s="1118"/>
      <c r="Y29" s="1118"/>
      <c r="Z29" s="2666"/>
      <c r="AA29" s="2666"/>
      <c r="AB29" s="1118"/>
      <c r="AC29" s="1118"/>
      <c r="AD29" s="1118"/>
      <c r="AE29" s="2665"/>
      <c r="AF29" s="2665"/>
      <c r="AG29" s="2665"/>
      <c r="AH29" s="2665"/>
      <c r="AI29" s="2671"/>
      <c r="AJ29" s="2666"/>
      <c r="AK29" s="2666"/>
      <c r="AL29" s="2672"/>
      <c r="AM29" s="2666"/>
      <c r="AN29" s="2666"/>
      <c r="AO29" s="2672"/>
      <c r="AP29" s="2673"/>
      <c r="AQ29" s="2674"/>
      <c r="AR29" s="2674"/>
    </row>
    <row r="30" spans="1:47" ht="15.75" thickBot="1">
      <c r="A30" s="4882"/>
      <c r="C30" s="207"/>
      <c r="I30" s="4880"/>
      <c r="J30" s="981"/>
      <c r="K30" s="2675"/>
      <c r="L30" s="2676"/>
      <c r="M30" s="663"/>
      <c r="N30" s="663"/>
      <c r="O30" s="663"/>
      <c r="P30" s="2677"/>
      <c r="Q30" s="2678"/>
      <c r="R30" s="663"/>
      <c r="S30" s="663"/>
      <c r="T30" s="663"/>
      <c r="U30" s="2675"/>
      <c r="V30" s="2676"/>
      <c r="Z30" s="2418"/>
      <c r="AA30" s="2418"/>
      <c r="AE30" s="2418"/>
      <c r="AF30" s="2418"/>
      <c r="AG30" s="2418"/>
      <c r="AH30" s="2418"/>
      <c r="AI30" s="2679"/>
      <c r="AJ30" s="2680"/>
      <c r="AK30" s="2680"/>
      <c r="AL30" s="2681"/>
      <c r="AM30" s="2680"/>
      <c r="AN30" s="2680"/>
      <c r="AO30" s="2681"/>
      <c r="AP30" s="2418"/>
    </row>
    <row r="31" spans="1:47" ht="16.5" thickBot="1">
      <c r="A31" s="206" t="s">
        <v>124</v>
      </c>
      <c r="D31" s="207"/>
      <c r="E31" s="207"/>
      <c r="F31" s="207"/>
      <c r="G31" s="207"/>
      <c r="H31" s="207"/>
      <c r="I31" s="206" t="s">
        <v>124</v>
      </c>
      <c r="J31" s="2682"/>
      <c r="K31" s="2683"/>
      <c r="L31" s="2684"/>
      <c r="M31" s="663"/>
      <c r="N31" s="663"/>
      <c r="O31" s="663"/>
      <c r="P31" s="661"/>
      <c r="Q31" s="662"/>
      <c r="R31" s="663"/>
      <c r="S31" s="663"/>
      <c r="T31" s="663"/>
      <c r="AI31" s="5309" t="s">
        <v>256</v>
      </c>
      <c r="AJ31" s="5310"/>
      <c r="AK31" s="5310"/>
      <c r="AL31" s="5311"/>
      <c r="AM31" s="5267" t="s">
        <v>257</v>
      </c>
      <c r="AN31" s="5268"/>
      <c r="AO31" s="5268"/>
      <c r="AP31" s="5269"/>
    </row>
    <row r="32" spans="1:47" ht="16.5" thickBot="1">
      <c r="A32" s="211" t="s">
        <v>258</v>
      </c>
      <c r="D32" s="207"/>
      <c r="E32" s="207"/>
      <c r="F32" s="207"/>
      <c r="G32" s="207"/>
      <c r="H32" s="207"/>
      <c r="I32" s="212" t="s">
        <v>259</v>
      </c>
      <c r="J32" s="2682"/>
      <c r="K32" s="2683"/>
      <c r="L32" s="2684"/>
      <c r="M32" s="663"/>
      <c r="N32" s="663"/>
      <c r="O32" s="663"/>
      <c r="P32" s="661"/>
      <c r="Q32" s="662"/>
      <c r="R32" s="663"/>
      <c r="S32" s="663"/>
      <c r="T32" s="663"/>
      <c r="AI32" s="5312" t="s">
        <v>1291</v>
      </c>
      <c r="AJ32" s="5313"/>
      <c r="AK32" s="5313"/>
      <c r="AL32" s="5314"/>
      <c r="AM32" s="2688" t="s">
        <v>261</v>
      </c>
      <c r="AN32" s="2689" t="s">
        <v>262</v>
      </c>
      <c r="AO32" s="2690" t="s">
        <v>1088</v>
      </c>
      <c r="AP32" s="672" t="s">
        <v>454</v>
      </c>
    </row>
    <row r="33" spans="1:42" ht="16.5" thickBot="1">
      <c r="A33" s="216" t="s">
        <v>265</v>
      </c>
      <c r="D33" s="207"/>
      <c r="E33" s="207"/>
      <c r="F33" s="207"/>
      <c r="G33" s="207"/>
      <c r="H33" s="207"/>
      <c r="I33" s="212" t="s">
        <v>266</v>
      </c>
      <c r="J33" s="981"/>
      <c r="M33" s="663"/>
      <c r="N33" s="663"/>
      <c r="O33" s="663"/>
      <c r="P33" s="661"/>
      <c r="Q33" s="662"/>
      <c r="R33" s="663"/>
      <c r="S33" s="663"/>
      <c r="T33" s="663"/>
      <c r="AI33" s="5264" t="s">
        <v>499</v>
      </c>
      <c r="AJ33" s="5265"/>
      <c r="AK33" s="5265"/>
      <c r="AL33" s="5266"/>
      <c r="AM33" s="2694">
        <f>B29</f>
        <v>127</v>
      </c>
      <c r="AN33" s="2695">
        <f>C29</f>
        <v>58</v>
      </c>
      <c r="AO33" s="2696">
        <f>D29</f>
        <v>51</v>
      </c>
      <c r="AP33" s="675">
        <f>H29</f>
        <v>0</v>
      </c>
    </row>
    <row r="34" spans="1:42" ht="15.75">
      <c r="A34" s="211" t="s">
        <v>268</v>
      </c>
      <c r="D34" s="207"/>
      <c r="E34" s="207"/>
      <c r="F34" s="207"/>
      <c r="G34" s="207"/>
      <c r="H34" s="207"/>
      <c r="I34" s="212" t="s">
        <v>269</v>
      </c>
      <c r="J34" s="981"/>
      <c r="M34" s="663"/>
      <c r="N34" s="663"/>
      <c r="O34" s="663"/>
      <c r="P34" s="661"/>
      <c r="Q34" s="662"/>
      <c r="R34" s="663"/>
      <c r="S34" s="663"/>
      <c r="T34" s="663"/>
      <c r="AI34" s="5300" t="s">
        <v>369</v>
      </c>
      <c r="AJ34" s="5301"/>
      <c r="AK34" s="5301"/>
      <c r="AL34" s="5302"/>
      <c r="AN34" s="2697" t="s">
        <v>271</v>
      </c>
      <c r="AO34" s="2679"/>
    </row>
    <row r="35" spans="1:42" ht="16.5" thickBot="1">
      <c r="A35" s="223" t="s">
        <v>272</v>
      </c>
      <c r="D35" s="207"/>
      <c r="E35" s="207"/>
      <c r="F35" s="207"/>
      <c r="G35" s="207"/>
      <c r="H35" s="207"/>
      <c r="I35" s="212" t="s">
        <v>273</v>
      </c>
      <c r="J35" s="981"/>
      <c r="M35" s="663"/>
      <c r="N35" s="663"/>
      <c r="O35" s="663"/>
      <c r="P35" s="661"/>
      <c r="Q35" s="662"/>
      <c r="R35" s="663"/>
      <c r="S35" s="663"/>
      <c r="T35" s="663"/>
      <c r="AI35" s="5303" t="s">
        <v>591</v>
      </c>
      <c r="AJ35" s="5304"/>
      <c r="AK35" s="5304"/>
      <c r="AL35" s="5305"/>
      <c r="AN35" s="2698">
        <f>SUM(AM33:AP33)</f>
        <v>236</v>
      </c>
      <c r="AO35" s="2679"/>
    </row>
    <row r="36" spans="1:42" ht="15.75">
      <c r="A36" s="223" t="s">
        <v>275</v>
      </c>
      <c r="D36" s="207"/>
      <c r="E36" s="207"/>
      <c r="F36" s="207"/>
      <c r="G36" s="207"/>
      <c r="H36" s="207"/>
      <c r="I36" s="225" t="s">
        <v>276</v>
      </c>
      <c r="J36" s="981"/>
      <c r="M36" s="663"/>
      <c r="N36" s="663"/>
      <c r="O36" s="663"/>
      <c r="P36" s="661"/>
      <c r="Q36" s="662"/>
      <c r="R36" s="663"/>
      <c r="S36" s="663"/>
      <c r="T36" s="663"/>
    </row>
    <row r="37" spans="1:42" ht="15.75">
      <c r="A37" s="223" t="s">
        <v>277</v>
      </c>
      <c r="D37" s="207"/>
      <c r="E37" s="207"/>
      <c r="F37" s="207"/>
      <c r="G37" s="207"/>
      <c r="H37" s="207"/>
      <c r="I37" s="212" t="s">
        <v>278</v>
      </c>
      <c r="J37" s="981"/>
      <c r="M37" s="663"/>
      <c r="N37" s="663"/>
      <c r="O37" s="663"/>
      <c r="P37" s="661"/>
      <c r="Q37" s="662"/>
      <c r="R37" s="663"/>
      <c r="S37" s="663"/>
      <c r="T37" s="663"/>
    </row>
    <row r="38" spans="1:42" ht="15.75">
      <c r="A38" s="223" t="s">
        <v>279</v>
      </c>
      <c r="D38" s="207"/>
      <c r="E38" s="207"/>
      <c r="F38" s="207"/>
      <c r="G38" s="207"/>
      <c r="H38" s="207"/>
      <c r="I38" s="225" t="s">
        <v>280</v>
      </c>
      <c r="J38" s="981"/>
      <c r="M38" s="663"/>
      <c r="N38" s="663"/>
      <c r="O38" s="663"/>
      <c r="P38" s="661"/>
      <c r="Q38" s="662"/>
      <c r="R38" s="663"/>
      <c r="S38" s="663"/>
      <c r="T38" s="663"/>
    </row>
    <row r="39" spans="1:42" ht="31.5">
      <c r="A39" s="223" t="s">
        <v>281</v>
      </c>
      <c r="D39" s="207"/>
      <c r="E39" s="207"/>
      <c r="F39" s="207"/>
      <c r="G39" s="207"/>
      <c r="H39" s="207"/>
      <c r="I39" s="225" t="s">
        <v>282</v>
      </c>
      <c r="J39" s="981"/>
      <c r="M39" s="663"/>
      <c r="N39" s="663"/>
      <c r="O39" s="663"/>
      <c r="P39" s="661"/>
      <c r="Q39" s="662"/>
      <c r="R39" s="663"/>
      <c r="S39" s="663"/>
      <c r="T39" s="663"/>
    </row>
    <row r="40" spans="1:42" ht="16.5" thickBot="1">
      <c r="A40" s="226" t="s">
        <v>283</v>
      </c>
      <c r="D40" s="207"/>
      <c r="E40" s="207"/>
      <c r="F40" s="207"/>
      <c r="G40" s="207"/>
      <c r="H40" s="207"/>
      <c r="I40" s="227" t="s">
        <v>284</v>
      </c>
      <c r="J40" s="981"/>
      <c r="M40" s="663"/>
      <c r="N40" s="663"/>
      <c r="O40" s="663"/>
      <c r="P40" s="661"/>
      <c r="Q40" s="662"/>
      <c r="R40" s="663"/>
      <c r="S40" s="663"/>
      <c r="T40" s="663"/>
    </row>
    <row r="41" spans="1:42">
      <c r="A41"/>
      <c r="J41" s="981"/>
      <c r="M41" s="663"/>
      <c r="N41" s="663"/>
      <c r="O41" s="663"/>
      <c r="P41" s="661"/>
      <c r="Q41" s="662"/>
      <c r="R41" s="663"/>
      <c r="S41" s="663"/>
      <c r="T41" s="663"/>
    </row>
    <row r="42" spans="1:42">
      <c r="A42"/>
    </row>
    <row r="43" spans="1:42">
      <c r="A43"/>
    </row>
    <row r="44" spans="1:42">
      <c r="A44"/>
    </row>
    <row r="45" spans="1:42">
      <c r="A45"/>
    </row>
    <row r="46" spans="1:42">
      <c r="A46"/>
    </row>
    <row r="47" spans="1:42">
      <c r="A47"/>
    </row>
    <row r="48" spans="1:42">
      <c r="A48"/>
    </row>
    <row r="49" spans="1:1">
      <c r="A49"/>
    </row>
  </sheetData>
  <sheetProtection algorithmName="SHA-512" hashValue="bRua7s7mguZ35CXdz2LbtTciZnD6ctA5qA+zQaY8FN60B6YFy+Md1yHpoV6UQhPJFaWzedXl3ENikwe9+TMURA==" saltValue="iq89QK+OW79HWYFx3ICQrg==" spinCount="100000" sheet="1" objects="1" scenarios="1"/>
  <protectedRanges>
    <protectedRange sqref="K7:AD27" name="Plage1"/>
  </protectedRanges>
  <mergeCells count="28">
    <mergeCell ref="K2:L2"/>
    <mergeCell ref="K3:L3"/>
    <mergeCell ref="AI34:AL34"/>
    <mergeCell ref="AI35:AL35"/>
    <mergeCell ref="A7:A9"/>
    <mergeCell ref="A11:A13"/>
    <mergeCell ref="A15:A16"/>
    <mergeCell ref="A18:A19"/>
    <mergeCell ref="A24:A27"/>
    <mergeCell ref="AI31:AL31"/>
    <mergeCell ref="AI32:AL32"/>
    <mergeCell ref="AI33:AL33"/>
    <mergeCell ref="AM31:AP31"/>
    <mergeCell ref="A1:A2"/>
    <mergeCell ref="B1:I2"/>
    <mergeCell ref="AK1:AO1"/>
    <mergeCell ref="AK2:AO2"/>
    <mergeCell ref="B3:I3"/>
    <mergeCell ref="A4:A5"/>
    <mergeCell ref="B4:D4"/>
    <mergeCell ref="AE4:AI4"/>
    <mergeCell ref="AE5:AH5"/>
    <mergeCell ref="I4:I5"/>
    <mergeCell ref="K4:O4"/>
    <mergeCell ref="P4:T4"/>
    <mergeCell ref="U4:Y4"/>
    <mergeCell ref="Z4:AD4"/>
    <mergeCell ref="K1:L1"/>
  </mergeCells>
  <conditionalFormatting sqref="AP7:AP9">
    <cfRule type="cellIs" dxfId="378" priority="36" operator="lessThan">
      <formula>0</formula>
    </cfRule>
  </conditionalFormatting>
  <conditionalFormatting sqref="AP11:AP13">
    <cfRule type="cellIs" dxfId="377" priority="30" operator="lessThan">
      <formula>0</formula>
    </cfRule>
  </conditionalFormatting>
  <conditionalFormatting sqref="AP15:AP16">
    <cfRule type="cellIs" dxfId="376" priority="24" operator="lessThan">
      <formula>0</formula>
    </cfRule>
  </conditionalFormatting>
  <conditionalFormatting sqref="AP18:AP19">
    <cfRule type="cellIs" dxfId="375" priority="19" operator="lessThan">
      <formula>0</formula>
    </cfRule>
  </conditionalFormatting>
  <conditionalFormatting sqref="AP21">
    <cfRule type="cellIs" dxfId="374" priority="4" operator="lessThan">
      <formula>0</formula>
    </cfRule>
  </conditionalFormatting>
  <conditionalFormatting sqref="AP24:AP27">
    <cfRule type="cellIs" dxfId="373" priority="9" operator="lessThan">
      <formula>0</formula>
    </cfRule>
  </conditionalFormatting>
  <conditionalFormatting sqref="AP7:AR9">
    <cfRule type="cellIs" dxfId="372" priority="31" operator="greaterThan">
      <formula>0</formula>
    </cfRule>
  </conditionalFormatting>
  <conditionalFormatting sqref="AP11:AR13">
    <cfRule type="cellIs" dxfId="371" priority="25" operator="greaterThan">
      <formula>0</formula>
    </cfRule>
  </conditionalFormatting>
  <conditionalFormatting sqref="AP15:AR16">
    <cfRule type="cellIs" dxfId="370" priority="20" operator="greaterThan">
      <formula>0</formula>
    </cfRule>
  </conditionalFormatting>
  <conditionalFormatting sqref="AP18:AR19">
    <cfRule type="cellIs" dxfId="369" priority="15" operator="greaterThan">
      <formula>0</formula>
    </cfRule>
  </conditionalFormatting>
  <conditionalFormatting sqref="AP21:AR21">
    <cfRule type="cellIs" dxfId="368" priority="1" operator="greaterThan">
      <formula>0</formula>
    </cfRule>
  </conditionalFormatting>
  <conditionalFormatting sqref="AP24:AR27">
    <cfRule type="cellIs" dxfId="367" priority="5" operator="greaterThan">
      <formula>0</formula>
    </cfRule>
  </conditionalFormatting>
  <conditionalFormatting sqref="AQ7:AQ9">
    <cfRule type="cellIs" dxfId="366" priority="35" operator="lessThan">
      <formula>0</formula>
    </cfRule>
  </conditionalFormatting>
  <conditionalFormatting sqref="AQ11:AQ13">
    <cfRule type="cellIs" dxfId="365" priority="29" operator="lessThan">
      <formula>0</formula>
    </cfRule>
  </conditionalFormatting>
  <conditionalFormatting sqref="AQ15:AQ16">
    <cfRule type="cellIs" dxfId="364" priority="23" operator="lessThan">
      <formula>0</formula>
    </cfRule>
  </conditionalFormatting>
  <conditionalFormatting sqref="AQ18:AQ19">
    <cfRule type="cellIs" dxfId="363" priority="18" operator="lessThan">
      <formula>0</formula>
    </cfRule>
  </conditionalFormatting>
  <conditionalFormatting sqref="AQ21">
    <cfRule type="cellIs" dxfId="362" priority="3" operator="lessThan">
      <formula>0</formula>
    </cfRule>
  </conditionalFormatting>
  <conditionalFormatting sqref="AQ24:AQ27">
    <cfRule type="cellIs" dxfId="361" priority="8" operator="lessThan">
      <formula>0</formula>
    </cfRule>
  </conditionalFormatting>
  <conditionalFormatting sqref="AR7:AR9">
    <cfRule type="cellIs" dxfId="360" priority="33" operator="lessThan">
      <formula>0</formula>
    </cfRule>
  </conditionalFormatting>
  <conditionalFormatting sqref="AR11:AR13">
    <cfRule type="cellIs" dxfId="359" priority="27" operator="lessThan">
      <formula>0</formula>
    </cfRule>
  </conditionalFormatting>
  <conditionalFormatting sqref="AR15:AR16">
    <cfRule type="cellIs" dxfId="358" priority="22" operator="lessThan">
      <formula>0</formula>
    </cfRule>
  </conditionalFormatting>
  <conditionalFormatting sqref="AR18:AR19">
    <cfRule type="cellIs" dxfId="357" priority="17" operator="lessThan">
      <formula>0</formula>
    </cfRule>
  </conditionalFormatting>
  <conditionalFormatting sqref="AR21">
    <cfRule type="cellIs" dxfId="356" priority="2" operator="lessThan">
      <formula>0</formula>
    </cfRule>
  </conditionalFormatting>
  <conditionalFormatting sqref="AR24:AR27">
    <cfRule type="cellIs" dxfId="355" priority="7" operator="lessThan">
      <formula>0</formula>
    </cfRule>
  </conditionalFormatting>
  <printOptions horizontalCentered="1"/>
  <pageMargins left="0.19685039370078741" right="0.19685039370078741" top="0.19685039370078741" bottom="0.19685039370078741" header="0.19685039370078741" footer="0.19685039370078741"/>
  <pageSetup paperSize="8" scale="36" orientation="landscape" r:id="rId1"/>
  <ignoredErrors>
    <ignoredError sqref="AI20" formula="1"/>
    <ignoredError sqref="AM33:AO33 AN35" unlocked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4">
    <tabColor rgb="FFF9399E"/>
    <pageSetUpPr fitToPage="1"/>
  </sheetPr>
  <dimension ref="A1:AU69"/>
  <sheetViews>
    <sheetView zoomScale="85" zoomScaleNormal="85" zoomScaleSheetLayoutView="70" workbookViewId="0">
      <pane xSplit="12" ySplit="6" topLeftCell="M7" activePane="bottomRight" state="frozen"/>
      <selection pane="bottomRight" activeCell="K1" sqref="K1:L3"/>
      <selection pane="bottomLeft" activeCell="A4" sqref="A4:AD5"/>
      <selection pane="topRight" activeCell="A4" sqref="A4:AD5"/>
    </sheetView>
  </sheetViews>
  <sheetFormatPr defaultColWidth="9.140625" defaultRowHeight="15" outlineLevelCol="1"/>
  <cols>
    <col min="1" max="1" width="35.7109375" customWidth="1"/>
    <col min="2" max="2" width="4.7109375" customWidth="1"/>
    <col min="3" max="3" width="5.42578125" customWidth="1"/>
    <col min="4" max="4" width="6.28515625" customWidth="1"/>
    <col min="5" max="5" width="5.140625" customWidth="1"/>
    <col min="6" max="6" width="5.5703125" customWidth="1"/>
    <col min="7" max="7" width="6.28515625" customWidth="1"/>
    <col min="8" max="8" width="5.7109375" bestFit="1" customWidth="1"/>
    <col min="9" max="9" width="42.7109375" style="200" customWidth="1"/>
    <col min="10" max="10" width="5.7109375" style="10" bestFit="1" customWidth="1"/>
    <col min="11" max="11" width="16.5703125" style="201" customWidth="1"/>
    <col min="12" max="12" width="16.5703125" style="202" customWidth="1"/>
    <col min="13" max="13" width="3.42578125" style="228" customWidth="1" outlineLevel="1"/>
    <col min="14" max="14" width="5" style="228" customWidth="1" outlineLevel="1"/>
    <col min="15" max="15" width="6.140625" style="228" customWidth="1" outlineLevel="1"/>
    <col min="16" max="16" width="16.5703125" style="201" customWidth="1" outlineLevel="1"/>
    <col min="17" max="17" width="16.5703125" style="202" customWidth="1" outlineLevel="1"/>
    <col min="18" max="18" width="4" style="229" bestFit="1" customWidth="1" outlineLevel="1"/>
    <col min="19" max="19" width="4.5703125" style="229" customWidth="1" outlineLevel="1"/>
    <col min="20" max="20" width="6.140625" style="229" customWidth="1" outlineLevel="1"/>
    <col min="21" max="21" width="16.5703125" style="230" customWidth="1" outlineLevel="1"/>
    <col min="22" max="22" width="16.5703125" style="231" customWidth="1" outlineLevel="1"/>
    <col min="23" max="23" width="4.42578125" style="229" customWidth="1" outlineLevel="1"/>
    <col min="24" max="24" width="4.5703125" style="229" customWidth="1" outlineLevel="1"/>
    <col min="25" max="25" width="6.140625" style="229" customWidth="1" outlineLevel="1"/>
    <col min="26" max="26" width="16.5703125" style="230" customWidth="1" outlineLevel="1"/>
    <col min="27" max="27" width="16.5703125" style="231" customWidth="1" outlineLevel="1"/>
    <col min="28" max="28" width="4" style="232" bestFit="1" customWidth="1" outlineLevel="1"/>
    <col min="29" max="29" width="4.28515625" style="232" customWidth="1" outlineLevel="1"/>
    <col min="30" max="30" width="6.140625" style="232" customWidth="1" outlineLevel="1"/>
    <col min="31" max="31" width="10" style="232" bestFit="1" customWidth="1" outlineLevel="1"/>
    <col min="32" max="32" width="6.42578125" style="233" customWidth="1"/>
    <col min="33" max="37" width="5.28515625" style="205" customWidth="1"/>
    <col min="38" max="38" width="6.7109375" style="205" customWidth="1"/>
    <col min="39" max="39" width="5.85546875" style="10" customWidth="1" outlineLevel="1"/>
    <col min="40" max="40" width="5.85546875" style="11" customWidth="1" outlineLevel="1"/>
    <col min="41" max="41" width="5.85546875" customWidth="1"/>
    <col min="42" max="44" width="6.85546875" customWidth="1"/>
    <col min="45" max="45" width="5.42578125" customWidth="1"/>
    <col min="46" max="46" width="5.42578125" bestFit="1" customWidth="1"/>
    <col min="47" max="47" width="5.5703125" bestFit="1" customWidth="1"/>
  </cols>
  <sheetData>
    <row r="1" spans="1:47" ht="37.5" customHeight="1">
      <c r="A1" s="5411"/>
      <c r="B1" s="4942" t="s">
        <v>137</v>
      </c>
      <c r="C1" s="4942"/>
      <c r="D1" s="4942"/>
      <c r="E1" s="4942"/>
      <c r="F1" s="4942"/>
      <c r="G1" s="4942"/>
      <c r="H1" s="4942"/>
      <c r="I1" s="4942"/>
      <c r="J1" s="5"/>
      <c r="K1" s="4945" t="s">
        <v>138</v>
      </c>
      <c r="L1" s="4945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8"/>
      <c r="AG1" s="4954"/>
      <c r="AH1" s="4954"/>
      <c r="AI1" s="4954"/>
      <c r="AJ1" s="4966" t="s">
        <v>139</v>
      </c>
      <c r="AK1" s="4966"/>
      <c r="AL1" s="4966"/>
      <c r="AM1" s="4966"/>
      <c r="AN1" s="4966"/>
    </row>
    <row r="2" spans="1:47" ht="29.25" customHeight="1">
      <c r="A2" s="5411"/>
      <c r="B2" s="4942"/>
      <c r="C2" s="4942"/>
      <c r="D2" s="4942"/>
      <c r="E2" s="4942"/>
      <c r="F2" s="4942"/>
      <c r="G2" s="4942"/>
      <c r="H2" s="4942"/>
      <c r="I2" s="4942"/>
      <c r="J2" s="5"/>
      <c r="K2" s="4946" t="s">
        <v>140</v>
      </c>
      <c r="L2" s="494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8"/>
      <c r="AG2" s="4955"/>
      <c r="AH2" s="4955"/>
      <c r="AI2" s="4955"/>
      <c r="AJ2" s="4956" t="s">
        <v>141</v>
      </c>
      <c r="AK2" s="4956"/>
      <c r="AL2" s="4956"/>
    </row>
    <row r="3" spans="1:47" ht="30" customHeight="1" thickBot="1">
      <c r="A3" s="12" t="s">
        <v>142</v>
      </c>
      <c r="B3" s="4925" t="s">
        <v>143</v>
      </c>
      <c r="C3" s="4925"/>
      <c r="D3" s="4925"/>
      <c r="E3" s="4926"/>
      <c r="F3" s="4926"/>
      <c r="G3" s="4926"/>
      <c r="H3" s="4925"/>
      <c r="I3" s="4925"/>
      <c r="J3" s="4925"/>
      <c r="K3" s="4947" t="s">
        <v>144</v>
      </c>
      <c r="L3" s="4947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</row>
    <row r="4" spans="1:47" s="3" customFormat="1" ht="36" customHeight="1" thickBot="1">
      <c r="A4" s="4943" t="s">
        <v>145</v>
      </c>
      <c r="B4" s="4937"/>
      <c r="C4" s="4938"/>
      <c r="D4" s="4939"/>
      <c r="E4" s="14" t="s">
        <v>146</v>
      </c>
      <c r="F4" s="15" t="s">
        <v>146</v>
      </c>
      <c r="G4" s="15" t="s">
        <v>146</v>
      </c>
      <c r="H4" s="16"/>
      <c r="I4" s="4943" t="s">
        <v>147</v>
      </c>
      <c r="J4" s="17"/>
      <c r="K4" s="4934" t="s">
        <v>148</v>
      </c>
      <c r="L4" s="4935"/>
      <c r="M4" s="4935"/>
      <c r="N4" s="4935"/>
      <c r="O4" s="4936"/>
      <c r="P4" s="4934" t="s">
        <v>149</v>
      </c>
      <c r="Q4" s="4935"/>
      <c r="R4" s="4935"/>
      <c r="S4" s="4935"/>
      <c r="T4" s="4936"/>
      <c r="U4" s="4934" t="s">
        <v>150</v>
      </c>
      <c r="V4" s="4935"/>
      <c r="W4" s="4935"/>
      <c r="X4" s="4935"/>
      <c r="Y4" s="4936"/>
      <c r="Z4" s="4934" t="s">
        <v>151</v>
      </c>
      <c r="AA4" s="4935"/>
      <c r="AB4" s="4935"/>
      <c r="AC4" s="4935"/>
      <c r="AD4" s="4936"/>
      <c r="AE4" s="4940" t="s">
        <v>152</v>
      </c>
      <c r="AF4" s="4931" t="s">
        <v>153</v>
      </c>
      <c r="AG4" s="4932"/>
      <c r="AH4" s="4932"/>
      <c r="AI4" s="4932"/>
      <c r="AJ4" s="4932"/>
      <c r="AK4" s="4932"/>
      <c r="AL4" s="4933"/>
      <c r="AM4" s="4927" t="s">
        <v>154</v>
      </c>
      <c r="AN4" s="4928"/>
      <c r="AO4" s="4930"/>
      <c r="AP4" s="4927" t="s">
        <v>155</v>
      </c>
      <c r="AQ4" s="4928"/>
      <c r="AR4" s="4929"/>
      <c r="AS4" s="18" t="s">
        <v>156</v>
      </c>
      <c r="AT4" s="19" t="s">
        <v>157</v>
      </c>
      <c r="AU4" s="20" t="s">
        <v>156</v>
      </c>
    </row>
    <row r="5" spans="1:47" s="3" customFormat="1" ht="27" customHeight="1">
      <c r="A5" s="4944"/>
      <c r="B5" s="22" t="s">
        <v>158</v>
      </c>
      <c r="C5" s="23" t="s">
        <v>159</v>
      </c>
      <c r="D5" s="24" t="s">
        <v>146</v>
      </c>
      <c r="E5" s="25" t="s">
        <v>160</v>
      </c>
      <c r="F5" s="26" t="s">
        <v>161</v>
      </c>
      <c r="G5" s="27" t="s">
        <v>162</v>
      </c>
      <c r="H5" s="16" t="s">
        <v>163</v>
      </c>
      <c r="I5" s="4944"/>
      <c r="J5" s="17" t="s">
        <v>164</v>
      </c>
      <c r="K5" s="28" t="s">
        <v>165</v>
      </c>
      <c r="L5" s="29" t="s">
        <v>166</v>
      </c>
      <c r="M5" s="22" t="s">
        <v>158</v>
      </c>
      <c r="N5" s="23" t="s">
        <v>167</v>
      </c>
      <c r="O5" s="30" t="s">
        <v>168</v>
      </c>
      <c r="P5" s="28" t="s">
        <v>165</v>
      </c>
      <c r="Q5" s="29" t="s">
        <v>166</v>
      </c>
      <c r="R5" s="22" t="s">
        <v>158</v>
      </c>
      <c r="S5" s="23" t="s">
        <v>167</v>
      </c>
      <c r="T5" s="30" t="s">
        <v>168</v>
      </c>
      <c r="U5" s="28" t="s">
        <v>165</v>
      </c>
      <c r="V5" s="29" t="s">
        <v>166</v>
      </c>
      <c r="W5" s="22" t="s">
        <v>158</v>
      </c>
      <c r="X5" s="23" t="s">
        <v>167</v>
      </c>
      <c r="Y5" s="30" t="s">
        <v>168</v>
      </c>
      <c r="Z5" s="28" t="s">
        <v>165</v>
      </c>
      <c r="AA5" s="29" t="s">
        <v>166</v>
      </c>
      <c r="AB5" s="22" t="s">
        <v>158</v>
      </c>
      <c r="AC5" s="23" t="s">
        <v>167</v>
      </c>
      <c r="AD5" s="30" t="s">
        <v>168</v>
      </c>
      <c r="AE5" s="4941"/>
      <c r="AF5" s="4963" t="s">
        <v>169</v>
      </c>
      <c r="AG5" s="4964"/>
      <c r="AH5" s="4964"/>
      <c r="AI5" s="4964"/>
      <c r="AJ5" s="4964"/>
      <c r="AK5" s="4965"/>
      <c r="AL5" s="31" t="s">
        <v>170</v>
      </c>
      <c r="AM5" s="32" t="s">
        <v>171</v>
      </c>
      <c r="AN5" s="33" t="s">
        <v>172</v>
      </c>
      <c r="AO5" s="34" t="s">
        <v>170</v>
      </c>
      <c r="AP5" s="32" t="s">
        <v>171</v>
      </c>
      <c r="AQ5" s="33" t="s">
        <v>172</v>
      </c>
      <c r="AR5" s="34" t="s">
        <v>170</v>
      </c>
      <c r="AS5" s="35" t="s">
        <v>173</v>
      </c>
      <c r="AT5" s="19" t="s">
        <v>174</v>
      </c>
      <c r="AU5" s="20" t="s">
        <v>168</v>
      </c>
    </row>
    <row r="6" spans="1:47">
      <c r="A6" s="36" t="s">
        <v>175</v>
      </c>
      <c r="B6" s="37"/>
      <c r="C6" s="38"/>
      <c r="D6" s="39"/>
      <c r="E6" s="40"/>
      <c r="F6" s="36"/>
      <c r="G6" s="41"/>
      <c r="H6" s="38"/>
      <c r="I6" s="38"/>
      <c r="J6" s="42"/>
      <c r="K6" s="43"/>
      <c r="L6" s="44"/>
      <c r="M6" s="42"/>
      <c r="N6" s="42"/>
      <c r="O6" s="42"/>
      <c r="P6" s="43"/>
      <c r="Q6" s="44"/>
      <c r="R6" s="42"/>
      <c r="S6" s="42"/>
      <c r="T6" s="42"/>
      <c r="U6" s="43"/>
      <c r="V6" s="44"/>
      <c r="W6" s="42"/>
      <c r="X6" s="42"/>
      <c r="Y6" s="42"/>
      <c r="Z6" s="43"/>
      <c r="AA6" s="44"/>
      <c r="AB6" s="42"/>
      <c r="AC6" s="42"/>
      <c r="AD6" s="42"/>
      <c r="AE6" s="45"/>
      <c r="AF6" s="46"/>
      <c r="AG6" s="47"/>
      <c r="AH6" s="47"/>
      <c r="AI6" s="47"/>
      <c r="AJ6" s="47"/>
      <c r="AK6" s="48"/>
      <c r="AL6" s="49"/>
      <c r="AM6" s="50"/>
      <c r="AN6" s="38"/>
      <c r="AO6" s="51"/>
      <c r="AP6" s="50"/>
      <c r="AQ6" s="38"/>
      <c r="AR6" s="51"/>
      <c r="AS6" s="38"/>
      <c r="AT6" s="38"/>
      <c r="AU6" s="38"/>
    </row>
    <row r="7" spans="1:47" ht="24" customHeight="1">
      <c r="A7" s="4924" t="s">
        <v>176</v>
      </c>
      <c r="B7" s="53">
        <v>2.5</v>
      </c>
      <c r="C7" s="53">
        <v>12.5</v>
      </c>
      <c r="D7" s="54">
        <f>SUM(E7:G7)</f>
        <v>0</v>
      </c>
      <c r="E7" s="55"/>
      <c r="F7" s="56"/>
      <c r="G7" s="57"/>
      <c r="H7" s="58"/>
      <c r="I7" s="59" t="s">
        <v>177</v>
      </c>
      <c r="J7" s="60">
        <v>1</v>
      </c>
      <c r="K7" s="61" t="s">
        <v>178</v>
      </c>
      <c r="L7" s="62" t="s">
        <v>179</v>
      </c>
      <c r="M7" s="63">
        <v>2.5</v>
      </c>
      <c r="N7" s="63">
        <v>12.5</v>
      </c>
      <c r="O7" s="63"/>
      <c r="P7" s="64"/>
      <c r="Q7" s="65"/>
      <c r="R7" s="66"/>
      <c r="S7" s="66"/>
      <c r="T7" s="66"/>
      <c r="U7" s="67"/>
      <c r="V7" s="68"/>
      <c r="W7" s="66"/>
      <c r="X7" s="66"/>
      <c r="Y7" s="66"/>
      <c r="Z7" s="67"/>
      <c r="AA7" s="68"/>
      <c r="AB7" s="69"/>
      <c r="AC7" s="70"/>
      <c r="AD7" s="66"/>
      <c r="AE7" s="71">
        <v>2</v>
      </c>
      <c r="AF7" s="72" t="s">
        <v>180</v>
      </c>
      <c r="AG7" s="73">
        <v>0.15</v>
      </c>
      <c r="AH7" s="73">
        <v>0.15</v>
      </c>
      <c r="AI7" s="74"/>
      <c r="AJ7" s="74"/>
      <c r="AK7" s="74"/>
      <c r="AL7" s="75">
        <f>SUM(AG7:AK7)</f>
        <v>0.3</v>
      </c>
      <c r="AM7" s="76"/>
      <c r="AN7" s="77"/>
      <c r="AO7" s="78"/>
      <c r="AP7" s="76"/>
      <c r="AQ7" s="77"/>
      <c r="AR7" s="78"/>
      <c r="AS7" s="79">
        <f>(M7+R7+W7+AB7)-B7</f>
        <v>0</v>
      </c>
      <c r="AT7" s="80">
        <f>(N7+S7+X7+AC7)-(C7+D7)</f>
        <v>0</v>
      </c>
      <c r="AU7" s="81">
        <f>(O7+T7+Y7+AD7)-H7</f>
        <v>0</v>
      </c>
    </row>
    <row r="8" spans="1:47" ht="24" customHeight="1">
      <c r="A8" s="4924"/>
      <c r="B8" s="53">
        <v>20</v>
      </c>
      <c r="C8" s="53">
        <v>20</v>
      </c>
      <c r="D8" s="54">
        <f>SUM(E8:G8)</f>
        <v>0</v>
      </c>
      <c r="E8" s="55"/>
      <c r="F8" s="56"/>
      <c r="G8" s="57"/>
      <c r="H8" s="58"/>
      <c r="I8" s="59" t="s">
        <v>181</v>
      </c>
      <c r="J8" s="60">
        <v>1</v>
      </c>
      <c r="K8" s="61" t="s">
        <v>182</v>
      </c>
      <c r="L8" s="62" t="s">
        <v>183</v>
      </c>
      <c r="M8" s="63">
        <v>20</v>
      </c>
      <c r="N8" s="63">
        <v>20</v>
      </c>
      <c r="O8" s="63"/>
      <c r="P8" s="82"/>
      <c r="Q8" s="83"/>
      <c r="R8" s="63"/>
      <c r="S8" s="63"/>
      <c r="T8" s="63"/>
      <c r="U8" s="84"/>
      <c r="V8" s="83"/>
      <c r="W8" s="63"/>
      <c r="X8" s="63"/>
      <c r="Y8" s="63"/>
      <c r="Z8" s="84"/>
      <c r="AA8" s="83"/>
      <c r="AB8" s="85"/>
      <c r="AC8" s="85"/>
      <c r="AD8" s="85"/>
      <c r="AE8" s="86">
        <v>3</v>
      </c>
      <c r="AF8" s="72" t="s">
        <v>180</v>
      </c>
      <c r="AG8" s="73">
        <v>0.18</v>
      </c>
      <c r="AH8" s="87">
        <v>0.17</v>
      </c>
      <c r="AI8" s="87">
        <v>0.35</v>
      </c>
      <c r="AJ8" s="74"/>
      <c r="AK8" s="74"/>
      <c r="AL8" s="75">
        <f>SUM(AG8:AK8)</f>
        <v>0.7</v>
      </c>
      <c r="AM8" s="76"/>
      <c r="AN8" s="77"/>
      <c r="AO8" s="78"/>
      <c r="AP8" s="76"/>
      <c r="AQ8" s="77"/>
      <c r="AR8" s="78"/>
      <c r="AS8" s="79">
        <f>(M8+R8+W8+AB8)-B8</f>
        <v>0</v>
      </c>
      <c r="AT8" s="80">
        <f>(N8+S8+X8+AC8)-(C8+D8)</f>
        <v>0</v>
      </c>
      <c r="AU8" s="81">
        <f>(O8+T8+Y8+AD8)-H8</f>
        <v>0</v>
      </c>
    </row>
    <row r="9" spans="1:47">
      <c r="A9" s="88" t="s">
        <v>184</v>
      </c>
      <c r="B9" s="89">
        <f>SUM(B7:B8)</f>
        <v>22.5</v>
      </c>
      <c r="C9" s="89">
        <f>SUM(C7:C8)</f>
        <v>32.5</v>
      </c>
      <c r="D9" s="90">
        <f t="shared" ref="D9:H9" si="0">SUM(D7:D8)</f>
        <v>0</v>
      </c>
      <c r="E9" s="91">
        <f t="shared" si="0"/>
        <v>0</v>
      </c>
      <c r="F9" s="89">
        <f t="shared" si="0"/>
        <v>0</v>
      </c>
      <c r="G9" s="92">
        <f t="shared" ref="G9" si="1">SUM(G7:G8)</f>
        <v>0</v>
      </c>
      <c r="H9" s="93">
        <f t="shared" si="0"/>
        <v>0</v>
      </c>
      <c r="I9" s="94"/>
      <c r="J9" s="95" t="s">
        <v>185</v>
      </c>
      <c r="K9" s="96"/>
      <c r="L9" s="97"/>
      <c r="M9" s="98"/>
      <c r="N9" s="98"/>
      <c r="O9" s="98"/>
      <c r="P9" s="99"/>
      <c r="Q9" s="100"/>
      <c r="R9" s="101"/>
      <c r="S9" s="101"/>
      <c r="T9" s="101"/>
      <c r="U9" s="102"/>
      <c r="V9" s="103"/>
      <c r="W9" s="104"/>
      <c r="X9" s="104"/>
      <c r="Y9" s="104"/>
      <c r="Z9" s="105"/>
      <c r="AA9" s="100"/>
      <c r="AB9" s="104"/>
      <c r="AC9" s="104"/>
      <c r="AD9" s="104"/>
      <c r="AE9" s="106"/>
      <c r="AF9" s="107"/>
      <c r="AG9" s="108"/>
      <c r="AH9" s="108"/>
      <c r="AI9" s="108"/>
      <c r="AJ9" s="108"/>
      <c r="AK9" s="109"/>
      <c r="AL9" s="110">
        <f>SUM(AL7:AL8)</f>
        <v>1</v>
      </c>
      <c r="AM9" s="111"/>
      <c r="AN9" s="112"/>
      <c r="AO9" s="113"/>
      <c r="AP9" s="111"/>
      <c r="AQ9" s="112"/>
      <c r="AR9" s="113"/>
      <c r="AS9" s="112"/>
      <c r="AT9" s="114"/>
      <c r="AU9" s="114"/>
    </row>
    <row r="10" spans="1:47" ht="24" customHeight="1">
      <c r="A10" s="4924" t="s">
        <v>186</v>
      </c>
      <c r="B10" s="53">
        <v>15</v>
      </c>
      <c r="C10" s="53">
        <v>15</v>
      </c>
      <c r="D10" s="115">
        <f>SUM(E10:G10)</f>
        <v>0</v>
      </c>
      <c r="E10" s="116"/>
      <c r="F10" s="117"/>
      <c r="G10" s="118"/>
      <c r="H10" s="119"/>
      <c r="I10" s="59" t="s">
        <v>187</v>
      </c>
      <c r="J10" s="60">
        <v>1</v>
      </c>
      <c r="K10" s="61" t="s">
        <v>188</v>
      </c>
      <c r="L10" s="62" t="s">
        <v>189</v>
      </c>
      <c r="M10" s="63">
        <v>15</v>
      </c>
      <c r="N10" s="63">
        <v>15</v>
      </c>
      <c r="O10" s="63"/>
      <c r="P10" s="82"/>
      <c r="Q10" s="83"/>
      <c r="R10" s="63"/>
      <c r="S10" s="63"/>
      <c r="T10" s="63"/>
      <c r="U10" s="84"/>
      <c r="V10" s="83"/>
      <c r="W10" s="63"/>
      <c r="X10" s="63"/>
      <c r="Y10" s="63"/>
      <c r="Z10" s="84"/>
      <c r="AA10" s="83"/>
      <c r="AB10" s="85"/>
      <c r="AC10" s="85"/>
      <c r="AD10" s="85"/>
      <c r="AE10" s="120" t="s">
        <v>190</v>
      </c>
      <c r="AF10" s="72" t="s">
        <v>180</v>
      </c>
      <c r="AG10" s="73">
        <v>0.13</v>
      </c>
      <c r="AH10" s="73">
        <v>0.12</v>
      </c>
      <c r="AI10" s="74"/>
      <c r="AJ10" s="121" t="s">
        <v>191</v>
      </c>
      <c r="AK10" s="122">
        <v>0.25</v>
      </c>
      <c r="AL10" s="75">
        <f>SUM(AG10:AK10)</f>
        <v>0.5</v>
      </c>
      <c r="AM10" s="76"/>
      <c r="AN10" s="77"/>
      <c r="AO10" s="78"/>
      <c r="AP10" s="76"/>
      <c r="AQ10" s="77"/>
      <c r="AR10" s="78"/>
      <c r="AS10" s="79">
        <f>(M10+R10+W10+AB10)-B10</f>
        <v>0</v>
      </c>
      <c r="AT10" s="80">
        <f>(N10+S10+X10+AC10)-(C10+D10)</f>
        <v>0</v>
      </c>
      <c r="AU10" s="81">
        <f>(O10+T10+Y10+AD10)-H10</f>
        <v>0</v>
      </c>
    </row>
    <row r="11" spans="1:47" ht="24" customHeight="1">
      <c r="A11" s="4924"/>
      <c r="B11" s="53">
        <v>10</v>
      </c>
      <c r="C11" s="53">
        <v>10</v>
      </c>
      <c r="D11" s="115">
        <f>SUM(E11:G11)</f>
        <v>0</v>
      </c>
      <c r="E11" s="116"/>
      <c r="F11" s="117"/>
      <c r="G11" s="118"/>
      <c r="H11" s="119"/>
      <c r="I11" s="123" t="s">
        <v>192</v>
      </c>
      <c r="J11" s="60">
        <v>1</v>
      </c>
      <c r="K11" s="61" t="s">
        <v>193</v>
      </c>
      <c r="L11" s="62" t="s">
        <v>194</v>
      </c>
      <c r="M11" s="63">
        <v>10</v>
      </c>
      <c r="N11" s="63">
        <v>10</v>
      </c>
      <c r="O11" s="63"/>
      <c r="P11" s="124"/>
      <c r="Q11" s="65"/>
      <c r="R11" s="66"/>
      <c r="S11" s="66"/>
      <c r="T11" s="66"/>
      <c r="U11" s="67"/>
      <c r="V11" s="68"/>
      <c r="W11" s="66"/>
      <c r="X11" s="66"/>
      <c r="Y11" s="66"/>
      <c r="Z11" s="67"/>
      <c r="AA11" s="68"/>
      <c r="AB11" s="66"/>
      <c r="AC11" s="66"/>
      <c r="AD11" s="66"/>
      <c r="AE11" s="71">
        <v>2</v>
      </c>
      <c r="AF11" s="72" t="s">
        <v>180</v>
      </c>
      <c r="AG11" s="73">
        <v>0.2</v>
      </c>
      <c r="AH11" s="73">
        <v>0.3</v>
      </c>
      <c r="AI11" s="74"/>
      <c r="AJ11" s="74"/>
      <c r="AK11" s="74"/>
      <c r="AL11" s="75">
        <f>SUM(AG11:AK11)</f>
        <v>0.5</v>
      </c>
      <c r="AM11" s="76"/>
      <c r="AN11" s="77"/>
      <c r="AO11" s="78"/>
      <c r="AP11" s="76"/>
      <c r="AQ11" s="77"/>
      <c r="AR11" s="78"/>
      <c r="AS11" s="79">
        <f>(M11+R11+W11+AB11)-B11</f>
        <v>0</v>
      </c>
      <c r="AT11" s="80">
        <f>(N11+S11+X11+AC11)-(C11+D11)</f>
        <v>0</v>
      </c>
      <c r="AU11" s="81">
        <f>(O11+T11+Y11+AD11)-H11</f>
        <v>0</v>
      </c>
    </row>
    <row r="12" spans="1:47">
      <c r="A12" s="88" t="s">
        <v>184</v>
      </c>
      <c r="B12" s="89">
        <f>SUM(B10+B11)</f>
        <v>25</v>
      </c>
      <c r="C12" s="89">
        <f>SUM(C10+C11)</f>
        <v>25</v>
      </c>
      <c r="D12" s="90">
        <f t="shared" ref="D12:H12" si="2">SUM(D10+D11)</f>
        <v>0</v>
      </c>
      <c r="E12" s="91">
        <f t="shared" si="2"/>
        <v>0</v>
      </c>
      <c r="F12" s="89">
        <f t="shared" si="2"/>
        <v>0</v>
      </c>
      <c r="G12" s="92">
        <f t="shared" ref="G12" si="3">SUM(G10+G11)</f>
        <v>0</v>
      </c>
      <c r="H12" s="93">
        <f t="shared" si="2"/>
        <v>0</v>
      </c>
      <c r="I12" s="94"/>
      <c r="J12" s="95" t="s">
        <v>185</v>
      </c>
      <c r="K12" s="96"/>
      <c r="L12" s="97"/>
      <c r="M12" s="98"/>
      <c r="N12" s="98"/>
      <c r="O12" s="98"/>
      <c r="P12" s="99"/>
      <c r="Q12" s="100"/>
      <c r="R12" s="101"/>
      <c r="S12" s="101"/>
      <c r="T12" s="101"/>
      <c r="U12" s="102"/>
      <c r="V12" s="103"/>
      <c r="W12" s="104"/>
      <c r="X12" s="104"/>
      <c r="Y12" s="104"/>
      <c r="Z12" s="105"/>
      <c r="AA12" s="100"/>
      <c r="AB12" s="104"/>
      <c r="AC12" s="104"/>
      <c r="AD12" s="104"/>
      <c r="AE12" s="106"/>
      <c r="AF12" s="107"/>
      <c r="AG12" s="108"/>
      <c r="AH12" s="108"/>
      <c r="AI12" s="108"/>
      <c r="AJ12" s="108"/>
      <c r="AK12" s="109"/>
      <c r="AL12" s="110">
        <f>SUM(AL10:AL11)</f>
        <v>1</v>
      </c>
      <c r="AM12" s="111"/>
      <c r="AN12" s="112"/>
      <c r="AO12" s="113"/>
      <c r="AP12" s="111"/>
      <c r="AQ12" s="112"/>
      <c r="AR12" s="113"/>
      <c r="AS12" s="112"/>
      <c r="AT12" s="114"/>
      <c r="AU12" s="114"/>
    </row>
    <row r="13" spans="1:47" ht="24" customHeight="1">
      <c r="A13" s="4924" t="s">
        <v>195</v>
      </c>
      <c r="B13" s="53">
        <v>5</v>
      </c>
      <c r="C13" s="53">
        <v>5</v>
      </c>
      <c r="D13" s="115">
        <f>SUM(E13:G13)</f>
        <v>0</v>
      </c>
      <c r="E13" s="116"/>
      <c r="F13" s="117"/>
      <c r="G13" s="118"/>
      <c r="H13" s="119"/>
      <c r="I13" s="125" t="s">
        <v>196</v>
      </c>
      <c r="J13" s="60">
        <v>1</v>
      </c>
      <c r="K13" s="84" t="s">
        <v>197</v>
      </c>
      <c r="L13" s="83" t="s">
        <v>198</v>
      </c>
      <c r="M13" s="63">
        <v>5</v>
      </c>
      <c r="N13" s="63">
        <v>5</v>
      </c>
      <c r="O13" s="63"/>
      <c r="P13" s="124"/>
      <c r="Q13" s="65"/>
      <c r="R13" s="66"/>
      <c r="S13" s="66"/>
      <c r="T13" s="66"/>
      <c r="U13" s="67"/>
      <c r="V13" s="68"/>
      <c r="W13" s="66"/>
      <c r="X13" s="66"/>
      <c r="Y13" s="66"/>
      <c r="Z13" s="67"/>
      <c r="AA13" s="68"/>
      <c r="AB13" s="66"/>
      <c r="AC13" s="66"/>
      <c r="AD13" s="66"/>
      <c r="AE13" s="71">
        <v>2</v>
      </c>
      <c r="AF13" s="72" t="s">
        <v>180</v>
      </c>
      <c r="AG13" s="73">
        <v>0.13</v>
      </c>
      <c r="AH13" s="73">
        <v>0.12</v>
      </c>
      <c r="AI13" s="74"/>
      <c r="AJ13" s="74"/>
      <c r="AK13" s="74"/>
      <c r="AL13" s="75">
        <f>SUM(AG13:AK13)</f>
        <v>0.25</v>
      </c>
      <c r="AM13" s="126"/>
      <c r="AN13" s="127"/>
      <c r="AO13" s="128"/>
      <c r="AP13" s="126"/>
      <c r="AQ13" s="127"/>
      <c r="AR13" s="128"/>
      <c r="AS13" s="79">
        <f>(M13+R13+W13+AB13)-B13</f>
        <v>0</v>
      </c>
      <c r="AT13" s="80">
        <f>(N13+S13+X13+AC13)-(C13+D13)</f>
        <v>0</v>
      </c>
      <c r="AU13" s="81">
        <f>(O13+T13+Y13+AD13)-H13</f>
        <v>0</v>
      </c>
    </row>
    <row r="14" spans="1:47" ht="24" customHeight="1">
      <c r="A14" s="4924"/>
      <c r="B14" s="53">
        <v>20</v>
      </c>
      <c r="C14" s="53">
        <v>20</v>
      </c>
      <c r="D14" s="115">
        <f>SUM(E14:G14)</f>
        <v>0</v>
      </c>
      <c r="E14" s="116"/>
      <c r="F14" s="117"/>
      <c r="G14" s="118"/>
      <c r="H14" s="119"/>
      <c r="I14" s="59" t="s">
        <v>199</v>
      </c>
      <c r="J14" s="60">
        <v>1</v>
      </c>
      <c r="K14" s="61" t="s">
        <v>200</v>
      </c>
      <c r="L14" s="62" t="s">
        <v>201</v>
      </c>
      <c r="M14" s="63">
        <v>20</v>
      </c>
      <c r="N14" s="63">
        <v>20</v>
      </c>
      <c r="O14" s="63"/>
      <c r="P14" s="82"/>
      <c r="Q14" s="83"/>
      <c r="R14" s="63"/>
      <c r="S14" s="63"/>
      <c r="T14" s="63"/>
      <c r="U14" s="84"/>
      <c r="V14" s="83"/>
      <c r="W14" s="63"/>
      <c r="X14" s="63"/>
      <c r="Y14" s="63"/>
      <c r="Z14" s="84"/>
      <c r="AA14" s="83"/>
      <c r="AB14" s="85"/>
      <c r="AC14" s="85"/>
      <c r="AD14" s="85"/>
      <c r="AE14" s="71" t="s">
        <v>202</v>
      </c>
      <c r="AF14" s="72" t="s">
        <v>180</v>
      </c>
      <c r="AG14" s="73">
        <v>0.19</v>
      </c>
      <c r="AH14" s="73">
        <v>0.19</v>
      </c>
      <c r="AI14" s="129" t="s">
        <v>180</v>
      </c>
      <c r="AJ14" s="73">
        <v>0.19</v>
      </c>
      <c r="AK14" s="122">
        <v>0.18</v>
      </c>
      <c r="AL14" s="75">
        <f>SUM(AG14:AK14)</f>
        <v>0.75</v>
      </c>
      <c r="AM14" s="126"/>
      <c r="AN14" s="127"/>
      <c r="AO14" s="128"/>
      <c r="AP14" s="126"/>
      <c r="AQ14" s="127"/>
      <c r="AR14" s="128"/>
      <c r="AS14" s="79">
        <f>(M14+R14+W14+AB14)-B14</f>
        <v>0</v>
      </c>
      <c r="AT14" s="80">
        <f>(N14+S14+X14+AC14)-(C14+D14)</f>
        <v>0</v>
      </c>
      <c r="AU14" s="81">
        <f>(O14+T14+Y14+AD14)-H14</f>
        <v>0</v>
      </c>
    </row>
    <row r="15" spans="1:47">
      <c r="A15" s="88" t="s">
        <v>184</v>
      </c>
      <c r="B15" s="89">
        <f>B13+B14</f>
        <v>25</v>
      </c>
      <c r="C15" s="89">
        <f>C13+C14</f>
        <v>25</v>
      </c>
      <c r="D15" s="90">
        <f t="shared" ref="D15:H15" si="4">D13+D14</f>
        <v>0</v>
      </c>
      <c r="E15" s="91">
        <f t="shared" si="4"/>
        <v>0</v>
      </c>
      <c r="F15" s="89">
        <f t="shared" si="4"/>
        <v>0</v>
      </c>
      <c r="G15" s="92">
        <f t="shared" ref="G15" si="5">G13+G14</f>
        <v>0</v>
      </c>
      <c r="H15" s="93">
        <f t="shared" si="4"/>
        <v>0</v>
      </c>
      <c r="I15" s="94"/>
      <c r="J15" s="95" t="s">
        <v>185</v>
      </c>
      <c r="K15" s="96"/>
      <c r="L15" s="97"/>
      <c r="M15" s="98"/>
      <c r="N15" s="98"/>
      <c r="O15" s="98"/>
      <c r="P15" s="99"/>
      <c r="Q15" s="100"/>
      <c r="R15" s="101"/>
      <c r="S15" s="101"/>
      <c r="T15" s="101"/>
      <c r="U15" s="102"/>
      <c r="V15" s="103"/>
      <c r="W15" s="104"/>
      <c r="X15" s="104"/>
      <c r="Y15" s="104"/>
      <c r="Z15" s="105"/>
      <c r="AA15" s="100"/>
      <c r="AB15" s="104"/>
      <c r="AC15" s="104"/>
      <c r="AD15" s="104"/>
      <c r="AE15" s="106"/>
      <c r="AF15" s="107"/>
      <c r="AG15" s="108"/>
      <c r="AH15" s="108"/>
      <c r="AI15" s="108"/>
      <c r="AJ15" s="108"/>
      <c r="AK15" s="109"/>
      <c r="AL15" s="110">
        <f>SUM(AL13:AL14)</f>
        <v>1</v>
      </c>
      <c r="AM15" s="111"/>
      <c r="AN15" s="112"/>
      <c r="AO15" s="113"/>
      <c r="AP15" s="111"/>
      <c r="AQ15" s="112"/>
      <c r="AR15" s="113"/>
      <c r="AS15" s="112"/>
      <c r="AT15" s="114"/>
      <c r="AU15" s="114"/>
    </row>
    <row r="16" spans="1:47" ht="24" customHeight="1">
      <c r="A16" s="4924" t="s">
        <v>203</v>
      </c>
      <c r="B16" s="53">
        <v>10</v>
      </c>
      <c r="C16" s="53">
        <v>10</v>
      </c>
      <c r="D16" s="115">
        <f>SUM(E16:G16)</f>
        <v>0</v>
      </c>
      <c r="E16" s="116"/>
      <c r="F16" s="117"/>
      <c r="G16" s="118"/>
      <c r="H16" s="119"/>
      <c r="I16" s="125" t="s">
        <v>204</v>
      </c>
      <c r="J16" s="60">
        <v>1</v>
      </c>
      <c r="K16" s="61" t="s">
        <v>205</v>
      </c>
      <c r="L16" s="62" t="s">
        <v>206</v>
      </c>
      <c r="M16" s="63">
        <v>10</v>
      </c>
      <c r="N16" s="63">
        <v>10</v>
      </c>
      <c r="O16" s="63"/>
      <c r="P16" s="130"/>
      <c r="Q16" s="68"/>
      <c r="R16" s="66"/>
      <c r="S16" s="66"/>
      <c r="T16" s="66"/>
      <c r="U16" s="67"/>
      <c r="V16" s="68"/>
      <c r="W16" s="66"/>
      <c r="X16" s="66"/>
      <c r="Y16" s="66"/>
      <c r="Z16" s="67"/>
      <c r="AA16" s="68"/>
      <c r="AB16" s="66"/>
      <c r="AC16" s="66"/>
      <c r="AD16" s="66"/>
      <c r="AE16" s="86">
        <v>3</v>
      </c>
      <c r="AF16" s="72" t="s">
        <v>180</v>
      </c>
      <c r="AG16" s="73">
        <v>0.12</v>
      </c>
      <c r="AH16" s="73">
        <v>0.11</v>
      </c>
      <c r="AI16" s="73">
        <v>0.11</v>
      </c>
      <c r="AJ16" s="74"/>
      <c r="AK16" s="74"/>
      <c r="AL16" s="75">
        <f>SUM(AG16:AK16)</f>
        <v>0.33999999999999997</v>
      </c>
      <c r="AM16" s="76"/>
      <c r="AN16" s="127"/>
      <c r="AO16" s="128"/>
      <c r="AP16" s="126"/>
      <c r="AQ16" s="127"/>
      <c r="AR16" s="128"/>
      <c r="AS16" s="79">
        <f>(M16+R16+W16+AB16)-B16</f>
        <v>0</v>
      </c>
      <c r="AT16" s="80">
        <f>(N16+S16+X16+AC16)-(C16+D16)</f>
        <v>0</v>
      </c>
      <c r="AU16" s="81">
        <f>(O16+T16+Y16+AD16)-H16</f>
        <v>0</v>
      </c>
    </row>
    <row r="17" spans="1:47" ht="24" customHeight="1">
      <c r="A17" s="4924"/>
      <c r="B17" s="53">
        <v>20</v>
      </c>
      <c r="C17" s="53">
        <v>20</v>
      </c>
      <c r="D17" s="115">
        <f>SUM(E17:G17)</f>
        <v>0</v>
      </c>
      <c r="E17" s="116"/>
      <c r="F17" s="117"/>
      <c r="G17" s="118"/>
      <c r="H17" s="119"/>
      <c r="I17" s="59" t="s">
        <v>207</v>
      </c>
      <c r="J17" s="60">
        <v>1</v>
      </c>
      <c r="K17" s="61" t="s">
        <v>208</v>
      </c>
      <c r="L17" s="62" t="s">
        <v>209</v>
      </c>
      <c r="M17" s="63">
        <v>20</v>
      </c>
      <c r="N17" s="63">
        <v>20</v>
      </c>
      <c r="O17" s="63"/>
      <c r="P17" s="82"/>
      <c r="Q17" s="83"/>
      <c r="R17" s="63"/>
      <c r="S17" s="63"/>
      <c r="T17" s="63"/>
      <c r="U17" s="84"/>
      <c r="V17" s="83"/>
      <c r="W17" s="63"/>
      <c r="X17" s="63"/>
      <c r="Y17" s="63"/>
      <c r="Z17" s="84"/>
      <c r="AA17" s="83"/>
      <c r="AB17" s="85"/>
      <c r="AC17" s="85"/>
      <c r="AD17" s="85"/>
      <c r="AE17" s="120" t="s">
        <v>190</v>
      </c>
      <c r="AF17" s="72" t="s">
        <v>180</v>
      </c>
      <c r="AG17" s="73">
        <v>0.17</v>
      </c>
      <c r="AH17" s="73">
        <v>0.16</v>
      </c>
      <c r="AI17" s="74"/>
      <c r="AJ17" s="129" t="s">
        <v>210</v>
      </c>
      <c r="AK17" s="122">
        <v>0.33</v>
      </c>
      <c r="AL17" s="75">
        <f>SUM(AG17:AK17)</f>
        <v>0.66</v>
      </c>
      <c r="AM17" s="76"/>
      <c r="AN17" s="127"/>
      <c r="AO17" s="128"/>
      <c r="AP17" s="126"/>
      <c r="AQ17" s="127"/>
      <c r="AR17" s="128"/>
      <c r="AS17" s="79">
        <f>(M17+R17+W17+AB17)-B17</f>
        <v>0</v>
      </c>
      <c r="AT17" s="80">
        <f>(N17+S17+X17+AC17)-(C17+D17)</f>
        <v>0</v>
      </c>
      <c r="AU17" s="81">
        <f>(O17+T17+Y17+AD17)-H17</f>
        <v>0</v>
      </c>
    </row>
    <row r="18" spans="1:47">
      <c r="A18" s="88" t="s">
        <v>184</v>
      </c>
      <c r="B18" s="89">
        <f>B16+B17</f>
        <v>30</v>
      </c>
      <c r="C18" s="89">
        <f>SUM(C16:C17)</f>
        <v>30</v>
      </c>
      <c r="D18" s="90">
        <f t="shared" ref="D18:H18" si="6">SUM(D16:D17)</f>
        <v>0</v>
      </c>
      <c r="E18" s="91">
        <f t="shared" si="6"/>
        <v>0</v>
      </c>
      <c r="F18" s="89">
        <f t="shared" si="6"/>
        <v>0</v>
      </c>
      <c r="G18" s="92"/>
      <c r="H18" s="93">
        <f t="shared" si="6"/>
        <v>0</v>
      </c>
      <c r="I18" s="94"/>
      <c r="J18" s="95" t="s">
        <v>185</v>
      </c>
      <c r="K18" s="96"/>
      <c r="L18" s="97"/>
      <c r="M18" s="98"/>
      <c r="N18" s="98"/>
      <c r="O18" s="98"/>
      <c r="P18" s="99"/>
      <c r="Q18" s="100"/>
      <c r="R18" s="101"/>
      <c r="S18" s="101"/>
      <c r="T18" s="101"/>
      <c r="U18" s="102"/>
      <c r="V18" s="103"/>
      <c r="W18" s="104"/>
      <c r="X18" s="104"/>
      <c r="Y18" s="104"/>
      <c r="Z18" s="105"/>
      <c r="AA18" s="100"/>
      <c r="AB18" s="104"/>
      <c r="AC18" s="104"/>
      <c r="AD18" s="104"/>
      <c r="AE18" s="106"/>
      <c r="AF18" s="107"/>
      <c r="AG18" s="108"/>
      <c r="AH18" s="108"/>
      <c r="AI18" s="108"/>
      <c r="AJ18" s="108"/>
      <c r="AK18" s="109"/>
      <c r="AL18" s="110">
        <f>SUM(AL16:AL17)</f>
        <v>1</v>
      </c>
      <c r="AM18" s="111"/>
      <c r="AN18" s="112"/>
      <c r="AO18" s="113"/>
      <c r="AP18" s="111"/>
      <c r="AQ18" s="112"/>
      <c r="AR18" s="113"/>
      <c r="AS18" s="112"/>
      <c r="AT18" s="114"/>
      <c r="AU18" s="114"/>
    </row>
    <row r="19" spans="1:47" ht="24" customHeight="1">
      <c r="A19" s="4924" t="s">
        <v>211</v>
      </c>
      <c r="B19" s="117"/>
      <c r="C19" s="53">
        <v>2</v>
      </c>
      <c r="D19" s="115">
        <f>SUM(E19:G19)</f>
        <v>20</v>
      </c>
      <c r="E19" s="116"/>
      <c r="F19" s="117"/>
      <c r="G19" s="131">
        <v>20</v>
      </c>
      <c r="H19" s="119"/>
      <c r="I19" s="125" t="s">
        <v>212</v>
      </c>
      <c r="J19" s="60">
        <v>1</v>
      </c>
      <c r="K19" s="61" t="s">
        <v>213</v>
      </c>
      <c r="L19" s="62" t="s">
        <v>214</v>
      </c>
      <c r="M19" s="63"/>
      <c r="N19" s="63">
        <v>20</v>
      </c>
      <c r="O19" s="63"/>
      <c r="P19" s="132" t="s">
        <v>215</v>
      </c>
      <c r="Q19" s="62" t="s">
        <v>216</v>
      </c>
      <c r="R19" s="66">
        <v>2</v>
      </c>
      <c r="S19" s="66"/>
      <c r="T19" s="66"/>
      <c r="U19" s="67"/>
      <c r="V19" s="68"/>
      <c r="W19" s="66"/>
      <c r="X19" s="66"/>
      <c r="Y19" s="66"/>
      <c r="Z19" s="67"/>
      <c r="AA19" s="68"/>
      <c r="AB19" s="66"/>
      <c r="AC19" s="66"/>
      <c r="AD19" s="66"/>
      <c r="AE19" s="71">
        <v>2</v>
      </c>
      <c r="AF19" s="133" t="s">
        <v>217</v>
      </c>
      <c r="AG19" s="87">
        <v>0.15</v>
      </c>
      <c r="AH19" s="73">
        <v>0.2</v>
      </c>
      <c r="AI19" s="74"/>
      <c r="AJ19" s="74"/>
      <c r="AK19" s="74"/>
      <c r="AL19" s="75">
        <f>SUM(AG19:AK19)</f>
        <v>0.35</v>
      </c>
      <c r="AM19" s="134"/>
      <c r="AN19" s="135"/>
      <c r="AO19" s="136"/>
      <c r="AP19" s="134"/>
      <c r="AQ19" s="135"/>
      <c r="AR19" s="136"/>
      <c r="AS19" s="79">
        <f>(M19+R19+W19+AB19)-B19</f>
        <v>2</v>
      </c>
      <c r="AT19" s="80">
        <f>(N19+S19+X19+AC19)-(C19+D19)</f>
        <v>-2</v>
      </c>
      <c r="AU19" s="81">
        <f>(O19+T19+Y19+AD19)-H19</f>
        <v>0</v>
      </c>
    </row>
    <row r="20" spans="1:47" ht="24" customHeight="1">
      <c r="A20" s="4924"/>
      <c r="B20" s="117"/>
      <c r="C20" s="117"/>
      <c r="D20" s="115">
        <f t="shared" ref="D20:D21" si="7">SUM(E20:G20)</f>
        <v>20</v>
      </c>
      <c r="E20" s="116"/>
      <c r="F20" s="137">
        <v>20</v>
      </c>
      <c r="G20" s="118"/>
      <c r="H20" s="119"/>
      <c r="I20" s="125" t="s">
        <v>218</v>
      </c>
      <c r="J20" s="60">
        <v>1</v>
      </c>
      <c r="K20" s="138" t="s">
        <v>219</v>
      </c>
      <c r="L20" s="139" t="s">
        <v>220</v>
      </c>
      <c r="M20" s="63"/>
      <c r="N20" s="63">
        <v>20</v>
      </c>
      <c r="O20" s="63"/>
      <c r="P20" s="124"/>
      <c r="Q20" s="65"/>
      <c r="R20" s="66"/>
      <c r="S20" s="66"/>
      <c r="T20" s="66"/>
      <c r="U20" s="67"/>
      <c r="V20" s="68"/>
      <c r="W20" s="66"/>
      <c r="X20" s="66"/>
      <c r="Y20" s="66"/>
      <c r="Z20" s="67"/>
      <c r="AA20" s="68"/>
      <c r="AB20" s="66"/>
      <c r="AC20" s="66"/>
      <c r="AD20" s="66"/>
      <c r="AE20" s="71">
        <v>2</v>
      </c>
      <c r="AF20" s="133" t="s">
        <v>221</v>
      </c>
      <c r="AG20" s="87">
        <v>0.15</v>
      </c>
      <c r="AH20" s="87">
        <v>0.1</v>
      </c>
      <c r="AI20" s="74"/>
      <c r="AJ20" s="74"/>
      <c r="AK20" s="74"/>
      <c r="AL20" s="75">
        <f t="shared" ref="AL20:AL22" si="8">SUM(AG20:AK20)</f>
        <v>0.25</v>
      </c>
      <c r="AM20" s="134"/>
      <c r="AN20" s="135"/>
      <c r="AO20" s="136"/>
      <c r="AP20" s="134"/>
      <c r="AQ20" s="135"/>
      <c r="AR20" s="136"/>
      <c r="AS20" s="79">
        <f>(M20+R20+W20+AB20)-B20</f>
        <v>0</v>
      </c>
      <c r="AT20" s="80">
        <f>(N20+S20+X20+AC20)-(C20+D20)</f>
        <v>0</v>
      </c>
      <c r="AU20" s="81">
        <f>(O20+T20+Y20+AD20)-H20</f>
        <v>0</v>
      </c>
    </row>
    <row r="21" spans="1:47" ht="24" customHeight="1">
      <c r="A21" s="4924"/>
      <c r="B21" s="117"/>
      <c r="C21" s="53">
        <v>20</v>
      </c>
      <c r="D21" s="115">
        <f t="shared" si="7"/>
        <v>0</v>
      </c>
      <c r="E21" s="116"/>
      <c r="F21" s="117"/>
      <c r="G21" s="118"/>
      <c r="H21" s="119"/>
      <c r="I21" s="125" t="s">
        <v>222</v>
      </c>
      <c r="J21" s="60">
        <v>2</v>
      </c>
      <c r="K21" s="140" t="s">
        <v>223</v>
      </c>
      <c r="L21" s="141" t="s">
        <v>224</v>
      </c>
      <c r="M21" s="63"/>
      <c r="N21" s="63">
        <v>20</v>
      </c>
      <c r="O21" s="63"/>
      <c r="P21" s="82" t="s">
        <v>225</v>
      </c>
      <c r="Q21" s="83" t="s">
        <v>226</v>
      </c>
      <c r="R21" s="63"/>
      <c r="S21" s="63">
        <v>20</v>
      </c>
      <c r="T21" s="63"/>
      <c r="U21" s="67"/>
      <c r="V21" s="68"/>
      <c r="W21" s="66"/>
      <c r="X21" s="66"/>
      <c r="Y21" s="66"/>
      <c r="Z21" s="67"/>
      <c r="AA21" s="68"/>
      <c r="AB21" s="66"/>
      <c r="AC21" s="66"/>
      <c r="AD21" s="66"/>
      <c r="AE21" s="120" t="s">
        <v>227</v>
      </c>
      <c r="AF21" s="72" t="s">
        <v>228</v>
      </c>
      <c r="AG21" s="87">
        <v>0.1</v>
      </c>
      <c r="AH21" s="74"/>
      <c r="AI21" s="74"/>
      <c r="AJ21" s="129" t="s">
        <v>229</v>
      </c>
      <c r="AK21" s="142">
        <v>0.1</v>
      </c>
      <c r="AL21" s="75">
        <f t="shared" si="8"/>
        <v>0.2</v>
      </c>
      <c r="AM21" s="134"/>
      <c r="AN21" s="135"/>
      <c r="AO21" s="136"/>
      <c r="AP21" s="134"/>
      <c r="AQ21" s="135"/>
      <c r="AR21" s="136"/>
      <c r="AS21" s="79">
        <f>(M21+R21+W21+AB21)-B21</f>
        <v>0</v>
      </c>
      <c r="AT21" s="80">
        <f>(N21+S21+X21+AC21)-(C21+D21)</f>
        <v>20</v>
      </c>
      <c r="AU21" s="81">
        <f>(O21+T21+Y21+AD21)-H21</f>
        <v>0</v>
      </c>
    </row>
    <row r="22" spans="1:47" ht="24" customHeight="1">
      <c r="A22" s="4924"/>
      <c r="B22" s="117"/>
      <c r="C22" s="117"/>
      <c r="D22" s="115">
        <f>SUM(E22:G22)</f>
        <v>16</v>
      </c>
      <c r="E22" s="116"/>
      <c r="F22" s="137">
        <v>16</v>
      </c>
      <c r="G22" s="118"/>
      <c r="H22" s="119"/>
      <c r="I22" s="125" t="s">
        <v>230</v>
      </c>
      <c r="J22" s="60">
        <v>1</v>
      </c>
      <c r="K22" s="140" t="s">
        <v>197</v>
      </c>
      <c r="L22" s="141" t="s">
        <v>198</v>
      </c>
      <c r="M22" s="63"/>
      <c r="N22" s="63">
        <v>8</v>
      </c>
      <c r="O22" s="63"/>
      <c r="P22" s="82" t="s">
        <v>188</v>
      </c>
      <c r="Q22" s="83" t="s">
        <v>189</v>
      </c>
      <c r="R22" s="63"/>
      <c r="S22" s="63">
        <v>8</v>
      </c>
      <c r="T22" s="63"/>
      <c r="U22" s="67"/>
      <c r="V22" s="68"/>
      <c r="W22" s="66"/>
      <c r="X22" s="66"/>
      <c r="Y22" s="66"/>
      <c r="Z22" s="67"/>
      <c r="AA22" s="68"/>
      <c r="AB22" s="66"/>
      <c r="AC22" s="66"/>
      <c r="AD22" s="66"/>
      <c r="AE22" s="71">
        <v>2</v>
      </c>
      <c r="AF22" s="72" t="s">
        <v>221</v>
      </c>
      <c r="AG22" s="87">
        <v>0.1</v>
      </c>
      <c r="AH22" s="87">
        <v>0.1</v>
      </c>
      <c r="AI22" s="74"/>
      <c r="AJ22" s="74"/>
      <c r="AK22" s="74"/>
      <c r="AL22" s="75">
        <f t="shared" si="8"/>
        <v>0.2</v>
      </c>
      <c r="AM22" s="134"/>
      <c r="AN22" s="135"/>
      <c r="AO22" s="136"/>
      <c r="AP22" s="134"/>
      <c r="AQ22" s="135"/>
      <c r="AR22" s="136"/>
      <c r="AS22" s="79">
        <f>(M22+R22+W22+AB22)-B22</f>
        <v>0</v>
      </c>
      <c r="AT22" s="80">
        <f>(N22+S22+X22+AC22)-(C22+D22)</f>
        <v>0</v>
      </c>
      <c r="AU22" s="81">
        <f>(O22+T22+Y22+AD22)-H22</f>
        <v>0</v>
      </c>
    </row>
    <row r="23" spans="1:47">
      <c r="A23" s="88" t="s">
        <v>184</v>
      </c>
      <c r="B23" s="89">
        <f>SUM(B19:B22)</f>
        <v>0</v>
      </c>
      <c r="C23" s="89">
        <f>SUM(C19:C22)</f>
        <v>22</v>
      </c>
      <c r="D23" s="90">
        <f>SUM(D19:D22)</f>
        <v>56</v>
      </c>
      <c r="E23" s="91">
        <f t="shared" ref="E23:H23" si="9">SUM(E19:E22)</f>
        <v>0</v>
      </c>
      <c r="F23" s="89">
        <f t="shared" si="9"/>
        <v>36</v>
      </c>
      <c r="G23" s="92">
        <f t="shared" ref="G23" si="10">SUM(G19:G22)</f>
        <v>20</v>
      </c>
      <c r="H23" s="93">
        <f t="shared" si="9"/>
        <v>0</v>
      </c>
      <c r="I23" s="94"/>
      <c r="J23" s="95" t="s">
        <v>185</v>
      </c>
      <c r="K23" s="96"/>
      <c r="L23" s="97"/>
      <c r="M23" s="98"/>
      <c r="N23" s="98"/>
      <c r="O23" s="98"/>
      <c r="P23" s="99"/>
      <c r="Q23" s="100"/>
      <c r="R23" s="101"/>
      <c r="S23" s="101"/>
      <c r="T23" s="101"/>
      <c r="U23" s="102"/>
      <c r="V23" s="103"/>
      <c r="W23" s="104"/>
      <c r="X23" s="104"/>
      <c r="Y23" s="104"/>
      <c r="Z23" s="105"/>
      <c r="AA23" s="100"/>
      <c r="AB23" s="104"/>
      <c r="AC23" s="104"/>
      <c r="AD23" s="104"/>
      <c r="AE23" s="106"/>
      <c r="AF23" s="107"/>
      <c r="AG23" s="108"/>
      <c r="AH23" s="108"/>
      <c r="AI23" s="108"/>
      <c r="AJ23" s="108"/>
      <c r="AK23" s="109"/>
      <c r="AL23" s="110">
        <f>SUM(AL19:AL22)</f>
        <v>1</v>
      </c>
      <c r="AM23" s="111"/>
      <c r="AN23" s="112"/>
      <c r="AO23" s="113"/>
      <c r="AP23" s="111"/>
      <c r="AQ23" s="112"/>
      <c r="AR23" s="113"/>
      <c r="AS23" s="112"/>
      <c r="AT23" s="114"/>
      <c r="AU23" s="114"/>
    </row>
    <row r="24" spans="1:47">
      <c r="A24" s="36" t="s">
        <v>231</v>
      </c>
      <c r="B24" s="37"/>
      <c r="C24" s="38"/>
      <c r="D24" s="39"/>
      <c r="E24" s="40"/>
      <c r="F24" s="36"/>
      <c r="G24" s="41"/>
      <c r="H24" s="38"/>
      <c r="I24" s="38"/>
      <c r="J24" s="143"/>
      <c r="K24" s="43"/>
      <c r="L24" s="44"/>
      <c r="M24" s="42"/>
      <c r="N24" s="42"/>
      <c r="O24" s="42"/>
      <c r="P24" s="43"/>
      <c r="Q24" s="144"/>
      <c r="R24" s="145"/>
      <c r="S24" s="145"/>
      <c r="T24" s="145"/>
      <c r="U24" s="146"/>
      <c r="V24" s="144"/>
      <c r="W24" s="145"/>
      <c r="X24" s="145"/>
      <c r="Y24" s="145"/>
      <c r="Z24" s="146"/>
      <c r="AA24" s="144"/>
      <c r="AB24" s="145"/>
      <c r="AC24" s="145"/>
      <c r="AD24" s="145"/>
      <c r="AE24" s="147"/>
      <c r="AF24" s="46"/>
      <c r="AG24" s="47"/>
      <c r="AH24" s="47"/>
      <c r="AI24" s="47"/>
      <c r="AJ24" s="47"/>
      <c r="AK24" s="48"/>
      <c r="AL24" s="49"/>
      <c r="AM24" s="50"/>
      <c r="AN24" s="38"/>
      <c r="AO24" s="51"/>
      <c r="AP24" s="50"/>
      <c r="AQ24" s="38"/>
      <c r="AR24" s="51"/>
      <c r="AS24" s="38"/>
      <c r="AT24" s="38"/>
      <c r="AU24" s="38"/>
    </row>
    <row r="25" spans="1:47" ht="30" customHeight="1">
      <c r="A25" s="52" t="s">
        <v>232</v>
      </c>
      <c r="B25" s="53">
        <v>20</v>
      </c>
      <c r="C25" s="53">
        <v>20</v>
      </c>
      <c r="D25" s="115">
        <f>SUM(E25:G25)</f>
        <v>0</v>
      </c>
      <c r="E25" s="116"/>
      <c r="F25" s="117"/>
      <c r="G25" s="118"/>
      <c r="H25" s="119"/>
      <c r="I25" s="125" t="s">
        <v>233</v>
      </c>
      <c r="J25" s="60">
        <v>1</v>
      </c>
      <c r="K25" s="148" t="s">
        <v>188</v>
      </c>
      <c r="L25" s="149" t="s">
        <v>189</v>
      </c>
      <c r="M25" s="63">
        <v>20</v>
      </c>
      <c r="N25" s="63">
        <v>20</v>
      </c>
      <c r="O25" s="63"/>
      <c r="P25" s="150"/>
      <c r="Q25" s="151"/>
      <c r="R25" s="66"/>
      <c r="S25" s="66"/>
      <c r="T25" s="66"/>
      <c r="U25" s="67"/>
      <c r="V25" s="68"/>
      <c r="W25" s="66"/>
      <c r="X25" s="66"/>
      <c r="Y25" s="66"/>
      <c r="Z25" s="67"/>
      <c r="AA25" s="68"/>
      <c r="AB25" s="66"/>
      <c r="AC25" s="66"/>
      <c r="AD25" s="66"/>
      <c r="AE25" s="86">
        <v>3</v>
      </c>
      <c r="AF25" s="152" t="s">
        <v>180</v>
      </c>
      <c r="AG25" s="87">
        <v>0.33</v>
      </c>
      <c r="AH25" s="87">
        <v>0.33</v>
      </c>
      <c r="AI25" s="87">
        <v>0.34</v>
      </c>
      <c r="AJ25" s="74"/>
      <c r="AK25" s="74"/>
      <c r="AL25" s="75">
        <f>SUM(AG25:AK25)</f>
        <v>1</v>
      </c>
      <c r="AM25" s="134"/>
      <c r="AN25" s="135"/>
      <c r="AO25" s="136"/>
      <c r="AP25" s="134"/>
      <c r="AQ25" s="135"/>
      <c r="AR25" s="136"/>
      <c r="AS25" s="79">
        <f>(M25+R25+W25+AB25)-B25</f>
        <v>0</v>
      </c>
      <c r="AT25" s="80">
        <f>(N25+S25+X25+AC25)-(C25+D25)</f>
        <v>0</v>
      </c>
      <c r="AU25" s="81">
        <f>(O25+T25+Y25+AD25)-H25</f>
        <v>0</v>
      </c>
    </row>
    <row r="26" spans="1:47">
      <c r="A26" s="88" t="s">
        <v>184</v>
      </c>
      <c r="B26" s="89">
        <f>B25</f>
        <v>20</v>
      </c>
      <c r="C26" s="89">
        <f>C25</f>
        <v>20</v>
      </c>
      <c r="D26" s="90">
        <f t="shared" ref="D26:H26" si="11">D25</f>
        <v>0</v>
      </c>
      <c r="E26" s="91">
        <f t="shared" si="11"/>
        <v>0</v>
      </c>
      <c r="F26" s="89">
        <f t="shared" si="11"/>
        <v>0</v>
      </c>
      <c r="G26" s="92">
        <f t="shared" ref="G26" si="12">G25</f>
        <v>0</v>
      </c>
      <c r="H26" s="93">
        <f t="shared" si="11"/>
        <v>0</v>
      </c>
      <c r="I26" s="94"/>
      <c r="J26" s="95" t="s">
        <v>185</v>
      </c>
      <c r="K26" s="96"/>
      <c r="L26" s="97"/>
      <c r="M26" s="98"/>
      <c r="N26" s="98"/>
      <c r="O26" s="98"/>
      <c r="P26" s="99"/>
      <c r="Q26" s="100"/>
      <c r="R26" s="101"/>
      <c r="S26" s="101"/>
      <c r="T26" s="101"/>
      <c r="U26" s="102"/>
      <c r="V26" s="103"/>
      <c r="W26" s="104"/>
      <c r="X26" s="104"/>
      <c r="Y26" s="104"/>
      <c r="Z26" s="105"/>
      <c r="AA26" s="100"/>
      <c r="AB26" s="104"/>
      <c r="AC26" s="104"/>
      <c r="AD26" s="104"/>
      <c r="AE26" s="106"/>
      <c r="AF26" s="107"/>
      <c r="AG26" s="108"/>
      <c r="AH26" s="108"/>
      <c r="AI26" s="108"/>
      <c r="AJ26" s="108"/>
      <c r="AK26" s="109"/>
      <c r="AL26" s="110">
        <f>SUM(AL24:AL25)</f>
        <v>1</v>
      </c>
      <c r="AM26" s="111"/>
      <c r="AN26" s="112"/>
      <c r="AO26" s="113"/>
      <c r="AP26" s="111"/>
      <c r="AQ26" s="112"/>
      <c r="AR26" s="113"/>
      <c r="AS26" s="112"/>
      <c r="AT26" s="114"/>
      <c r="AU26" s="114"/>
    </row>
    <row r="27" spans="1:47" ht="24" customHeight="1">
      <c r="A27" s="4924" t="s">
        <v>234</v>
      </c>
      <c r="B27" s="53">
        <v>15</v>
      </c>
      <c r="C27" s="53">
        <v>15</v>
      </c>
      <c r="D27" s="115">
        <f>SUM(E27:G27)</f>
        <v>0</v>
      </c>
      <c r="E27" s="116"/>
      <c r="F27" s="117"/>
      <c r="G27" s="118"/>
      <c r="H27" s="119"/>
      <c r="I27" s="59" t="s">
        <v>235</v>
      </c>
      <c r="J27" s="60">
        <v>1</v>
      </c>
      <c r="K27" s="148" t="s">
        <v>178</v>
      </c>
      <c r="L27" s="149" t="s">
        <v>179</v>
      </c>
      <c r="M27" s="63">
        <v>15</v>
      </c>
      <c r="N27" s="63">
        <v>15</v>
      </c>
      <c r="O27" s="63"/>
      <c r="P27" s="82"/>
      <c r="Q27" s="83"/>
      <c r="R27" s="63"/>
      <c r="S27" s="63"/>
      <c r="T27" s="63"/>
      <c r="U27" s="84"/>
      <c r="V27" s="83"/>
      <c r="W27" s="63"/>
      <c r="X27" s="63"/>
      <c r="Y27" s="63"/>
      <c r="Z27" s="84"/>
      <c r="AA27" s="83"/>
      <c r="AB27" s="85"/>
      <c r="AC27" s="85"/>
      <c r="AD27" s="85"/>
      <c r="AE27" s="120" t="s">
        <v>227</v>
      </c>
      <c r="AF27" s="72" t="s">
        <v>180</v>
      </c>
      <c r="AG27" s="73">
        <v>0.2</v>
      </c>
      <c r="AH27" s="74"/>
      <c r="AI27" s="74"/>
      <c r="AJ27" s="129" t="s">
        <v>180</v>
      </c>
      <c r="AK27" s="73">
        <v>0.3</v>
      </c>
      <c r="AL27" s="75">
        <f>SUM(AF27:AK27)</f>
        <v>0.5</v>
      </c>
      <c r="AM27" s="134"/>
      <c r="AN27" s="135"/>
      <c r="AO27" s="136"/>
      <c r="AP27" s="134"/>
      <c r="AQ27" s="135"/>
      <c r="AR27" s="136"/>
      <c r="AS27" s="79">
        <f>(M27+R27+W27+AB27)-B27</f>
        <v>0</v>
      </c>
      <c r="AT27" s="80">
        <f>(N27+S27+X27+AC27)-(C27+D27)</f>
        <v>0</v>
      </c>
      <c r="AU27" s="81">
        <f>(O27+T27+Y27+AD27)-H27</f>
        <v>0</v>
      </c>
    </row>
    <row r="28" spans="1:47" ht="24" customHeight="1">
      <c r="A28" s="4924"/>
      <c r="B28" s="53">
        <v>15</v>
      </c>
      <c r="C28" s="53">
        <v>15</v>
      </c>
      <c r="D28" s="115">
        <f>SUM(E28:G28)</f>
        <v>0</v>
      </c>
      <c r="E28" s="116"/>
      <c r="F28" s="117"/>
      <c r="G28" s="118"/>
      <c r="H28" s="119"/>
      <c r="I28" s="123" t="s">
        <v>236</v>
      </c>
      <c r="J28" s="60">
        <v>1</v>
      </c>
      <c r="K28" s="148" t="s">
        <v>237</v>
      </c>
      <c r="L28" s="149" t="s">
        <v>238</v>
      </c>
      <c r="M28" s="63">
        <v>15</v>
      </c>
      <c r="N28" s="63">
        <v>15</v>
      </c>
      <c r="O28" s="63"/>
      <c r="P28" s="82"/>
      <c r="Q28" s="83"/>
      <c r="R28" s="66"/>
      <c r="S28" s="66"/>
      <c r="T28" s="66"/>
      <c r="U28" s="67"/>
      <c r="V28" s="68"/>
      <c r="W28" s="66"/>
      <c r="X28" s="66"/>
      <c r="Y28" s="66"/>
      <c r="Z28" s="67"/>
      <c r="AA28" s="68"/>
      <c r="AB28" s="66"/>
      <c r="AC28" s="66"/>
      <c r="AD28" s="66"/>
      <c r="AE28" s="71">
        <v>2</v>
      </c>
      <c r="AF28" s="72" t="s">
        <v>180</v>
      </c>
      <c r="AG28" s="73">
        <v>0.25</v>
      </c>
      <c r="AH28" s="73">
        <v>0.25</v>
      </c>
      <c r="AI28" s="74"/>
      <c r="AJ28" s="74"/>
      <c r="AK28" s="74"/>
      <c r="AL28" s="75">
        <f>SUM(AF28:AK28)</f>
        <v>0.5</v>
      </c>
      <c r="AM28" s="134"/>
      <c r="AN28" s="135"/>
      <c r="AO28" s="136"/>
      <c r="AP28" s="134"/>
      <c r="AQ28" s="135"/>
      <c r="AR28" s="136"/>
      <c r="AS28" s="79">
        <f>(M28+R28+W28+AB28)-B28</f>
        <v>0</v>
      </c>
      <c r="AT28" s="80">
        <f>(N28+S28+X28+AC28)-(C28+D28)</f>
        <v>0</v>
      </c>
      <c r="AU28" s="81">
        <f>(O28+T28+Y28+AD28)-H28</f>
        <v>0</v>
      </c>
    </row>
    <row r="29" spans="1:47">
      <c r="A29" s="88" t="s">
        <v>184</v>
      </c>
      <c r="B29" s="89">
        <f>SUM(B27:B28)</f>
        <v>30</v>
      </c>
      <c r="C29" s="89">
        <f>SUM(C27:C28)</f>
        <v>30</v>
      </c>
      <c r="D29" s="90">
        <f t="shared" ref="D29:H29" si="13">SUM(D27:D28)</f>
        <v>0</v>
      </c>
      <c r="E29" s="91">
        <f t="shared" si="13"/>
        <v>0</v>
      </c>
      <c r="F29" s="89">
        <f t="shared" si="13"/>
        <v>0</v>
      </c>
      <c r="G29" s="92">
        <f t="shared" ref="G29" si="14">SUM(G27:G28)</f>
        <v>0</v>
      </c>
      <c r="H29" s="93">
        <f t="shared" si="13"/>
        <v>0</v>
      </c>
      <c r="I29" s="94"/>
      <c r="J29" s="95" t="s">
        <v>185</v>
      </c>
      <c r="K29" s="96"/>
      <c r="L29" s="97"/>
      <c r="M29" s="98"/>
      <c r="N29" s="98"/>
      <c r="O29" s="98"/>
      <c r="P29" s="99"/>
      <c r="Q29" s="100"/>
      <c r="R29" s="101"/>
      <c r="S29" s="101"/>
      <c r="T29" s="101"/>
      <c r="U29" s="102"/>
      <c r="V29" s="103"/>
      <c r="W29" s="104"/>
      <c r="X29" s="104"/>
      <c r="Y29" s="104"/>
      <c r="Z29" s="105"/>
      <c r="AA29" s="100"/>
      <c r="AB29" s="104"/>
      <c r="AC29" s="104"/>
      <c r="AD29" s="104"/>
      <c r="AE29" s="106"/>
      <c r="AF29" s="107"/>
      <c r="AG29" s="108"/>
      <c r="AH29" s="108"/>
      <c r="AI29" s="108"/>
      <c r="AJ29" s="108"/>
      <c r="AK29" s="109"/>
      <c r="AL29" s="110">
        <f>SUM(AL27:AL28)</f>
        <v>1</v>
      </c>
      <c r="AM29" s="111"/>
      <c r="AN29" s="112"/>
      <c r="AO29" s="113"/>
      <c r="AP29" s="111"/>
      <c r="AQ29" s="112"/>
      <c r="AR29" s="113"/>
      <c r="AS29" s="112"/>
      <c r="AT29" s="114"/>
      <c r="AU29" s="114"/>
    </row>
    <row r="30" spans="1:47" ht="24" customHeight="1">
      <c r="A30" s="4924" t="s">
        <v>195</v>
      </c>
      <c r="B30" s="53">
        <v>10</v>
      </c>
      <c r="C30" s="53">
        <v>10</v>
      </c>
      <c r="D30" s="115">
        <f>SUM(E30:G30)</f>
        <v>0</v>
      </c>
      <c r="E30" s="116"/>
      <c r="F30" s="117"/>
      <c r="G30" s="118"/>
      <c r="H30" s="119"/>
      <c r="I30" s="59" t="s">
        <v>239</v>
      </c>
      <c r="J30" s="60">
        <v>1</v>
      </c>
      <c r="K30" s="148" t="s">
        <v>200</v>
      </c>
      <c r="L30" s="149" t="s">
        <v>201</v>
      </c>
      <c r="M30" s="63">
        <v>10</v>
      </c>
      <c r="N30" s="63">
        <v>10</v>
      </c>
      <c r="O30" s="63"/>
      <c r="P30" s="82"/>
      <c r="Q30" s="83"/>
      <c r="R30" s="63"/>
      <c r="S30" s="63"/>
      <c r="T30" s="63"/>
      <c r="U30" s="84"/>
      <c r="V30" s="83"/>
      <c r="W30" s="63"/>
      <c r="X30" s="63"/>
      <c r="Y30" s="63"/>
      <c r="Z30" s="84"/>
      <c r="AA30" s="83"/>
      <c r="AB30" s="85"/>
      <c r="AC30" s="85"/>
      <c r="AD30" s="85"/>
      <c r="AE30" s="120" t="s">
        <v>227</v>
      </c>
      <c r="AF30" s="72" t="s">
        <v>180</v>
      </c>
      <c r="AG30" s="87">
        <v>0.25</v>
      </c>
      <c r="AH30" s="74"/>
      <c r="AI30" s="74"/>
      <c r="AJ30" s="129" t="s">
        <v>180</v>
      </c>
      <c r="AK30" s="142">
        <v>0.25</v>
      </c>
      <c r="AL30" s="153">
        <f>SUM(AG30:AK30)</f>
        <v>0.5</v>
      </c>
      <c r="AM30" s="134"/>
      <c r="AN30" s="135"/>
      <c r="AO30" s="136"/>
      <c r="AP30" s="134"/>
      <c r="AQ30" s="135"/>
      <c r="AR30" s="136"/>
      <c r="AS30" s="79">
        <f>(M30+R30+W30+AB30)-B30</f>
        <v>0</v>
      </c>
      <c r="AT30" s="80">
        <f>(N30+S30+X30+AC30)-(C30+D30)</f>
        <v>0</v>
      </c>
      <c r="AU30" s="81">
        <f>(O30+T30+Y30+AD30)-H30</f>
        <v>0</v>
      </c>
    </row>
    <row r="31" spans="1:47" ht="24" customHeight="1">
      <c r="A31" s="4924"/>
      <c r="B31" s="53">
        <v>10</v>
      </c>
      <c r="C31" s="53">
        <v>10</v>
      </c>
      <c r="D31" s="115">
        <f>SUM(E31:G31)</f>
        <v>0</v>
      </c>
      <c r="E31" s="116"/>
      <c r="F31" s="117"/>
      <c r="G31" s="118"/>
      <c r="H31" s="119"/>
      <c r="I31" s="125" t="s">
        <v>240</v>
      </c>
      <c r="J31" s="60">
        <v>1</v>
      </c>
      <c r="K31" s="61" t="s">
        <v>197</v>
      </c>
      <c r="L31" s="62" t="s">
        <v>198</v>
      </c>
      <c r="M31" s="63">
        <v>10</v>
      </c>
      <c r="N31" s="63">
        <v>10</v>
      </c>
      <c r="O31" s="63"/>
      <c r="P31" s="154"/>
      <c r="Q31" s="155"/>
      <c r="R31" s="66"/>
      <c r="S31" s="66"/>
      <c r="T31" s="66"/>
      <c r="U31" s="67"/>
      <c r="V31" s="68"/>
      <c r="W31" s="66"/>
      <c r="X31" s="66"/>
      <c r="Y31" s="66"/>
      <c r="Z31" s="67"/>
      <c r="AA31" s="68"/>
      <c r="AB31" s="66"/>
      <c r="AC31" s="66"/>
      <c r="AD31" s="66"/>
      <c r="AE31" s="71">
        <v>2</v>
      </c>
      <c r="AF31" s="72" t="s">
        <v>180</v>
      </c>
      <c r="AG31" s="87">
        <v>0.25</v>
      </c>
      <c r="AH31" s="87">
        <v>0.25</v>
      </c>
      <c r="AI31" s="74"/>
      <c r="AJ31" s="74"/>
      <c r="AK31" s="74"/>
      <c r="AL31" s="153">
        <f>SUM(AG31:AK31)</f>
        <v>0.5</v>
      </c>
      <c r="AM31" s="134"/>
      <c r="AN31" s="135"/>
      <c r="AO31" s="136"/>
      <c r="AP31" s="134"/>
      <c r="AQ31" s="135"/>
      <c r="AR31" s="136"/>
      <c r="AS31" s="79">
        <f>(M31+R31+W31+AB31)-B31</f>
        <v>0</v>
      </c>
      <c r="AT31" s="80">
        <f>(N31+S31+X31+AC31)-(C31+D31)</f>
        <v>0</v>
      </c>
      <c r="AU31" s="81">
        <f>(O31+T31+Y31+AD31)-H31</f>
        <v>0</v>
      </c>
    </row>
    <row r="32" spans="1:47">
      <c r="A32" s="88" t="s">
        <v>184</v>
      </c>
      <c r="B32" s="89">
        <f>B30+B31</f>
        <v>20</v>
      </c>
      <c r="C32" s="89">
        <f>C30+C31</f>
        <v>20</v>
      </c>
      <c r="D32" s="90">
        <f t="shared" ref="D32:H32" si="15">D30+D31</f>
        <v>0</v>
      </c>
      <c r="E32" s="91">
        <f t="shared" si="15"/>
        <v>0</v>
      </c>
      <c r="F32" s="89">
        <f t="shared" si="15"/>
        <v>0</v>
      </c>
      <c r="G32" s="92">
        <f t="shared" ref="G32" si="16">G30+G31</f>
        <v>0</v>
      </c>
      <c r="H32" s="93">
        <f t="shared" si="15"/>
        <v>0</v>
      </c>
      <c r="I32" s="94"/>
      <c r="J32" s="95" t="s">
        <v>185</v>
      </c>
      <c r="K32" s="96"/>
      <c r="L32" s="97"/>
      <c r="M32" s="98"/>
      <c r="N32" s="98"/>
      <c r="O32" s="98"/>
      <c r="P32" s="99"/>
      <c r="Q32" s="100"/>
      <c r="R32" s="101"/>
      <c r="S32" s="101"/>
      <c r="T32" s="101"/>
      <c r="U32" s="102"/>
      <c r="V32" s="103"/>
      <c r="W32" s="104"/>
      <c r="X32" s="104"/>
      <c r="Y32" s="104"/>
      <c r="Z32" s="105"/>
      <c r="AA32" s="100"/>
      <c r="AB32" s="104"/>
      <c r="AC32" s="104"/>
      <c r="AD32" s="104"/>
      <c r="AE32" s="106"/>
      <c r="AF32" s="107"/>
      <c r="AG32" s="108"/>
      <c r="AH32" s="108"/>
      <c r="AI32" s="108"/>
      <c r="AJ32" s="108"/>
      <c r="AK32" s="109"/>
      <c r="AL32" s="110">
        <f>SUM(AL30:AL31)</f>
        <v>1</v>
      </c>
      <c r="AM32" s="111"/>
      <c r="AN32" s="112"/>
      <c r="AO32" s="113"/>
      <c r="AP32" s="111"/>
      <c r="AQ32" s="112"/>
      <c r="AR32" s="113"/>
      <c r="AS32" s="112"/>
      <c r="AT32" s="114"/>
      <c r="AU32" s="114"/>
    </row>
    <row r="33" spans="1:47" ht="34.5" customHeight="1">
      <c r="A33" s="4924" t="s">
        <v>241</v>
      </c>
      <c r="B33" s="53">
        <v>20</v>
      </c>
      <c r="C33" s="53">
        <v>20</v>
      </c>
      <c r="D33" s="115">
        <f>SUM(E33:G33)</f>
        <v>0</v>
      </c>
      <c r="E33" s="116"/>
      <c r="F33" s="117"/>
      <c r="G33" s="118"/>
      <c r="H33" s="119"/>
      <c r="I33" s="125" t="s">
        <v>242</v>
      </c>
      <c r="J33" s="156">
        <v>1</v>
      </c>
      <c r="K33" s="84" t="s">
        <v>243</v>
      </c>
      <c r="L33" s="83" t="s">
        <v>244</v>
      </c>
      <c r="M33" s="63">
        <v>20</v>
      </c>
      <c r="N33" s="63">
        <v>20</v>
      </c>
      <c r="O33" s="63"/>
      <c r="P33" s="124"/>
      <c r="Q33" s="65"/>
      <c r="R33" s="66"/>
      <c r="S33" s="66"/>
      <c r="T33" s="66"/>
      <c r="U33" s="67"/>
      <c r="V33" s="68"/>
      <c r="W33" s="66"/>
      <c r="X33" s="66"/>
      <c r="Y33" s="66"/>
      <c r="Z33" s="67"/>
      <c r="AA33" s="68"/>
      <c r="AB33" s="66"/>
      <c r="AC33" s="66"/>
      <c r="AD33" s="66"/>
      <c r="AE33" s="71">
        <v>2</v>
      </c>
      <c r="AF33" s="72" t="s">
        <v>180</v>
      </c>
      <c r="AG33" s="87">
        <v>0.17</v>
      </c>
      <c r="AH33" s="87">
        <v>0.16</v>
      </c>
      <c r="AI33" s="74"/>
      <c r="AJ33" s="74"/>
      <c r="AK33" s="74"/>
      <c r="AL33" s="75">
        <f>SUM(AG33:AK33)</f>
        <v>0.33</v>
      </c>
      <c r="AM33" s="134"/>
      <c r="AN33" s="135"/>
      <c r="AO33" s="136"/>
      <c r="AP33" s="134"/>
      <c r="AQ33" s="135"/>
      <c r="AR33" s="136"/>
      <c r="AS33" s="79">
        <f>(M33+R33+W33+AB33)-B33</f>
        <v>0</v>
      </c>
      <c r="AT33" s="80">
        <f>(N33+S33+X33+AC33)-(C33+D33)</f>
        <v>0</v>
      </c>
      <c r="AU33" s="81">
        <f>(O33+T33+Y33+AD33)-H33</f>
        <v>0</v>
      </c>
    </row>
    <row r="34" spans="1:47" ht="30.75" customHeight="1">
      <c r="A34" s="4924"/>
      <c r="B34" s="53">
        <v>5</v>
      </c>
      <c r="C34" s="53">
        <v>10</v>
      </c>
      <c r="D34" s="115">
        <f t="shared" ref="D34:D35" si="17">SUM(E34:G34)</f>
        <v>0</v>
      </c>
      <c r="E34" s="116"/>
      <c r="F34" s="117"/>
      <c r="G34" s="118"/>
      <c r="H34" s="119"/>
      <c r="I34" s="125" t="s">
        <v>245</v>
      </c>
      <c r="J34" s="156">
        <v>1</v>
      </c>
      <c r="K34" s="148" t="s">
        <v>200</v>
      </c>
      <c r="L34" s="149" t="s">
        <v>201</v>
      </c>
      <c r="M34" s="63">
        <v>5</v>
      </c>
      <c r="N34" s="63">
        <v>10</v>
      </c>
      <c r="O34" s="63"/>
      <c r="P34" s="150"/>
      <c r="Q34" s="151"/>
      <c r="R34" s="66"/>
      <c r="S34" s="66"/>
      <c r="T34" s="66"/>
      <c r="U34" s="67"/>
      <c r="V34" s="68"/>
      <c r="W34" s="66"/>
      <c r="X34" s="66"/>
      <c r="Y34" s="66"/>
      <c r="Z34" s="67"/>
      <c r="AA34" s="68"/>
      <c r="AB34" s="66"/>
      <c r="AC34" s="66"/>
      <c r="AD34" s="66"/>
      <c r="AE34" s="71">
        <v>2</v>
      </c>
      <c r="AF34" s="72" t="s">
        <v>180</v>
      </c>
      <c r="AG34" s="87">
        <v>0.17</v>
      </c>
      <c r="AH34" s="87">
        <v>0.17</v>
      </c>
      <c r="AI34" s="74"/>
      <c r="AJ34" s="74"/>
      <c r="AK34" s="74"/>
      <c r="AL34" s="75">
        <f t="shared" ref="AL34:AL35" si="18">SUM(AG34:AK34)</f>
        <v>0.34</v>
      </c>
      <c r="AM34" s="134"/>
      <c r="AN34" s="135"/>
      <c r="AO34" s="136"/>
      <c r="AP34" s="134"/>
      <c r="AQ34" s="135"/>
      <c r="AR34" s="136"/>
      <c r="AS34" s="79">
        <f>(M34+R34+W34+AB34)-B34</f>
        <v>0</v>
      </c>
      <c r="AT34" s="80">
        <f>(N34+S34+X34+AC34)-(C34+D34)</f>
        <v>0</v>
      </c>
      <c r="AU34" s="81">
        <f>(O34+T34+Y34+AD34)-H34</f>
        <v>0</v>
      </c>
    </row>
    <row r="35" spans="1:47" ht="24" customHeight="1">
      <c r="A35" s="4924"/>
      <c r="B35" s="117"/>
      <c r="C35" s="53">
        <v>15</v>
      </c>
      <c r="D35" s="115">
        <f t="shared" si="17"/>
        <v>0</v>
      </c>
      <c r="E35" s="116"/>
      <c r="F35" s="117"/>
      <c r="G35" s="118"/>
      <c r="H35" s="119"/>
      <c r="I35" s="125" t="s">
        <v>246</v>
      </c>
      <c r="J35" s="60">
        <v>1</v>
      </c>
      <c r="K35" s="148" t="s">
        <v>247</v>
      </c>
      <c r="L35" s="149" t="s">
        <v>248</v>
      </c>
      <c r="M35" s="63"/>
      <c r="N35" s="63">
        <v>15</v>
      </c>
      <c r="O35" s="63"/>
      <c r="P35" s="150"/>
      <c r="Q35" s="151"/>
      <c r="R35" s="66"/>
      <c r="S35" s="66"/>
      <c r="T35" s="66"/>
      <c r="U35" s="157"/>
      <c r="V35" s="158"/>
      <c r="W35" s="66"/>
      <c r="X35" s="66"/>
      <c r="Y35" s="66"/>
      <c r="Z35" s="67"/>
      <c r="AA35" s="68"/>
      <c r="AB35" s="66"/>
      <c r="AC35" s="66"/>
      <c r="AD35" s="66"/>
      <c r="AE35" s="71">
        <v>2</v>
      </c>
      <c r="AF35" s="72" t="s">
        <v>180</v>
      </c>
      <c r="AG35" s="87">
        <v>0.16</v>
      </c>
      <c r="AH35" s="87">
        <v>0.17</v>
      </c>
      <c r="AI35" s="74"/>
      <c r="AJ35" s="74"/>
      <c r="AK35" s="74"/>
      <c r="AL35" s="75">
        <f t="shared" si="18"/>
        <v>0.33</v>
      </c>
      <c r="AM35" s="134"/>
      <c r="AN35" s="135"/>
      <c r="AO35" s="136"/>
      <c r="AP35" s="134"/>
      <c r="AQ35" s="135"/>
      <c r="AR35" s="136"/>
      <c r="AS35" s="79">
        <f>(M35+R35+W35+AB35)-B35</f>
        <v>0</v>
      </c>
      <c r="AT35" s="80">
        <f>(N35+S35+X35+AC35)-(C35+D35)</f>
        <v>0</v>
      </c>
      <c r="AU35" s="81">
        <f>(O35+T35+Y35+AD35)-H35</f>
        <v>0</v>
      </c>
    </row>
    <row r="36" spans="1:47">
      <c r="A36" s="88" t="s">
        <v>184</v>
      </c>
      <c r="B36" s="89">
        <f>SUM(B33:B35)</f>
        <v>25</v>
      </c>
      <c r="C36" s="89">
        <f>SUM(C33:C35)</f>
        <v>45</v>
      </c>
      <c r="D36" s="90">
        <f t="shared" ref="D36:H36" si="19">SUM(D33:D35)</f>
        <v>0</v>
      </c>
      <c r="E36" s="91">
        <f t="shared" si="19"/>
        <v>0</v>
      </c>
      <c r="F36" s="89">
        <f t="shared" si="19"/>
        <v>0</v>
      </c>
      <c r="G36" s="92">
        <f t="shared" ref="G36" si="20">SUM(G33:G35)</f>
        <v>0</v>
      </c>
      <c r="H36" s="93">
        <f t="shared" si="19"/>
        <v>0</v>
      </c>
      <c r="I36" s="94"/>
      <c r="J36" s="95" t="s">
        <v>185</v>
      </c>
      <c r="K36" s="96"/>
      <c r="L36" s="97"/>
      <c r="M36" s="98"/>
      <c r="N36" s="98"/>
      <c r="O36" s="98"/>
      <c r="P36" s="99"/>
      <c r="Q36" s="100"/>
      <c r="R36" s="101"/>
      <c r="S36" s="101"/>
      <c r="T36" s="101"/>
      <c r="U36" s="102"/>
      <c r="V36" s="103"/>
      <c r="W36" s="104"/>
      <c r="X36" s="104"/>
      <c r="Y36" s="104"/>
      <c r="Z36" s="105"/>
      <c r="AA36" s="100"/>
      <c r="AB36" s="104"/>
      <c r="AC36" s="104"/>
      <c r="AD36" s="104"/>
      <c r="AE36" s="106"/>
      <c r="AF36" s="107"/>
      <c r="AG36" s="108"/>
      <c r="AH36" s="108"/>
      <c r="AI36" s="108"/>
      <c r="AJ36" s="108"/>
      <c r="AK36" s="109"/>
      <c r="AL36" s="110">
        <f>SUM(AL33:AL35)</f>
        <v>1</v>
      </c>
      <c r="AM36" s="111"/>
      <c r="AN36" s="112"/>
      <c r="AO36" s="113"/>
      <c r="AP36" s="111"/>
      <c r="AQ36" s="112"/>
      <c r="AR36" s="113"/>
      <c r="AS36" s="112"/>
      <c r="AT36" s="114"/>
      <c r="AU36" s="114"/>
    </row>
    <row r="37" spans="1:47" ht="24" customHeight="1">
      <c r="A37" s="4924" t="s">
        <v>249</v>
      </c>
      <c r="B37" s="117"/>
      <c r="C37" s="117"/>
      <c r="D37" s="115">
        <f>SUM(E37:G37)</f>
        <v>19</v>
      </c>
      <c r="E37" s="116"/>
      <c r="F37" s="117"/>
      <c r="G37" s="131">
        <v>19</v>
      </c>
      <c r="H37" s="119"/>
      <c r="I37" s="125" t="s">
        <v>250</v>
      </c>
      <c r="J37" s="159">
        <v>2</v>
      </c>
      <c r="K37" s="148" t="s">
        <v>223</v>
      </c>
      <c r="L37" s="149" t="s">
        <v>224</v>
      </c>
      <c r="M37" s="66"/>
      <c r="N37" s="66">
        <v>19</v>
      </c>
      <c r="O37" s="66"/>
      <c r="P37" s="130" t="s">
        <v>225</v>
      </c>
      <c r="Q37" s="68" t="s">
        <v>226</v>
      </c>
      <c r="R37" s="66"/>
      <c r="S37" s="66">
        <v>19</v>
      </c>
      <c r="T37" s="66"/>
      <c r="U37" s="67"/>
      <c r="V37" s="68"/>
      <c r="W37" s="66"/>
      <c r="X37" s="66"/>
      <c r="Y37" s="66"/>
      <c r="Z37" s="67"/>
      <c r="AA37" s="68"/>
      <c r="AB37" s="66"/>
      <c r="AC37" s="66"/>
      <c r="AD37" s="66"/>
      <c r="AE37" s="120" t="s">
        <v>227</v>
      </c>
      <c r="AF37" s="72" t="s">
        <v>228</v>
      </c>
      <c r="AG37" s="73">
        <v>0.25</v>
      </c>
      <c r="AH37" s="74"/>
      <c r="AI37" s="74"/>
      <c r="AJ37" s="129" t="s">
        <v>229</v>
      </c>
      <c r="AK37" s="122">
        <v>0.25</v>
      </c>
      <c r="AL37" s="75">
        <f>SUM(AG37:AK37)</f>
        <v>0.5</v>
      </c>
      <c r="AM37" s="134"/>
      <c r="AN37" s="135"/>
      <c r="AO37" s="136"/>
      <c r="AP37" s="134"/>
      <c r="AQ37" s="135"/>
      <c r="AR37" s="136"/>
      <c r="AS37" s="79">
        <f>(M37+R37+W37+AB37)-B37</f>
        <v>0</v>
      </c>
      <c r="AT37" s="80">
        <f>(N37+S37+X37+AC37)-(C37+D37)</f>
        <v>19</v>
      </c>
      <c r="AU37" s="81">
        <f>(O37+T37+Y37+AD37)-H37</f>
        <v>0</v>
      </c>
    </row>
    <row r="38" spans="1:47" ht="24" customHeight="1">
      <c r="A38" s="4924"/>
      <c r="B38" s="160"/>
      <c r="C38" s="160"/>
      <c r="D38" s="115">
        <f>SUM(E38:G38)</f>
        <v>0</v>
      </c>
      <c r="E38" s="161"/>
      <c r="F38" s="160"/>
      <c r="G38" s="162"/>
      <c r="H38" s="163"/>
      <c r="I38" s="59" t="s">
        <v>251</v>
      </c>
      <c r="J38" s="159">
        <v>1</v>
      </c>
      <c r="K38" s="148" t="s">
        <v>197</v>
      </c>
      <c r="L38" s="149" t="s">
        <v>198</v>
      </c>
      <c r="M38" s="66"/>
      <c r="N38" s="66"/>
      <c r="O38" s="66"/>
      <c r="P38" s="130"/>
      <c r="Q38" s="68"/>
      <c r="R38" s="66"/>
      <c r="S38" s="66"/>
      <c r="T38" s="66"/>
      <c r="U38" s="67"/>
      <c r="V38" s="68"/>
      <c r="W38" s="66"/>
      <c r="X38" s="66"/>
      <c r="Y38" s="66"/>
      <c r="Z38" s="67"/>
      <c r="AA38" s="68"/>
      <c r="AB38" s="66"/>
      <c r="AC38" s="66"/>
      <c r="AD38" s="66"/>
      <c r="AE38" s="164" t="s">
        <v>252</v>
      </c>
      <c r="AF38" s="72" t="s">
        <v>228</v>
      </c>
      <c r="AG38" s="73">
        <v>0.16</v>
      </c>
      <c r="AH38" s="129" t="s">
        <v>253</v>
      </c>
      <c r="AI38" s="73">
        <v>0.17</v>
      </c>
      <c r="AJ38" s="129" t="s">
        <v>254</v>
      </c>
      <c r="AK38" s="122">
        <v>0.17</v>
      </c>
      <c r="AL38" s="75">
        <f t="shared" ref="AL38" si="21">SUM(AG38:AK38)</f>
        <v>0.5</v>
      </c>
      <c r="AM38" s="134"/>
      <c r="AN38" s="135"/>
      <c r="AO38" s="136"/>
      <c r="AP38" s="134"/>
      <c r="AQ38" s="135"/>
      <c r="AR38" s="136"/>
      <c r="AS38" s="79">
        <f>(M38+R38+W38+AB38)-B38</f>
        <v>0</v>
      </c>
      <c r="AT38" s="80">
        <f>(N38+S38+X38+AC38)-(C38+D38)</f>
        <v>0</v>
      </c>
      <c r="AU38" s="81">
        <f>(O38+T38+Y38+AD38)-H38</f>
        <v>0</v>
      </c>
    </row>
    <row r="39" spans="1:47" ht="15.75" thickBot="1">
      <c r="A39" s="88" t="s">
        <v>184</v>
      </c>
      <c r="B39" s="89">
        <f>B37</f>
        <v>0</v>
      </c>
      <c r="C39" s="89">
        <f>C37</f>
        <v>0</v>
      </c>
      <c r="D39" s="90">
        <f t="shared" ref="D39:F39" si="22">D37</f>
        <v>19</v>
      </c>
      <c r="E39" s="91">
        <f t="shared" si="22"/>
        <v>0</v>
      </c>
      <c r="F39" s="89">
        <f t="shared" si="22"/>
        <v>0</v>
      </c>
      <c r="G39" s="92">
        <f>SUM(G37:G38)</f>
        <v>19</v>
      </c>
      <c r="H39" s="93">
        <f>SUM(H37:H38)</f>
        <v>0</v>
      </c>
      <c r="I39" s="94"/>
      <c r="J39" s="95" t="s">
        <v>185</v>
      </c>
      <c r="K39" s="96"/>
      <c r="L39" s="97"/>
      <c r="M39" s="98"/>
      <c r="N39" s="98"/>
      <c r="O39" s="98"/>
      <c r="P39" s="99"/>
      <c r="Q39" s="100"/>
      <c r="R39" s="101"/>
      <c r="S39" s="101"/>
      <c r="T39" s="101"/>
      <c r="U39" s="102"/>
      <c r="V39" s="103"/>
      <c r="W39" s="104"/>
      <c r="X39" s="104"/>
      <c r="Y39" s="104"/>
      <c r="Z39" s="105"/>
      <c r="AA39" s="100"/>
      <c r="AB39" s="104"/>
      <c r="AC39" s="104"/>
      <c r="AD39" s="104"/>
      <c r="AE39" s="165"/>
      <c r="AF39" s="166"/>
      <c r="AG39" s="167"/>
      <c r="AH39" s="167"/>
      <c r="AI39" s="167"/>
      <c r="AJ39" s="167"/>
      <c r="AK39" s="168"/>
      <c r="AL39" s="169">
        <f>SUM(AL37:AL38)</f>
        <v>1</v>
      </c>
      <c r="AM39" s="170"/>
      <c r="AN39" s="171"/>
      <c r="AO39" s="172"/>
      <c r="AP39" s="170"/>
      <c r="AQ39" s="171"/>
      <c r="AR39" s="172"/>
      <c r="AS39" s="112"/>
      <c r="AT39" s="114"/>
      <c r="AU39" s="114"/>
    </row>
    <row r="40" spans="1:47" s="199" customFormat="1" ht="15.75" thickBot="1">
      <c r="A40" s="173" t="s">
        <v>255</v>
      </c>
      <c r="B40" s="174">
        <f>SUM(B39+B36+B32+B29+B26+B23+B18+B15+B9)</f>
        <v>172.5</v>
      </c>
      <c r="C40" s="174">
        <f>SUM(C39+C36+C32+C29+C26+C23+C18+C15+C9+C12)</f>
        <v>249.5</v>
      </c>
      <c r="D40" s="175">
        <f>D39+D36+D32+D26+D29+D23+D18+D15+D12+D9</f>
        <v>75</v>
      </c>
      <c r="E40" s="176">
        <f t="shared" ref="E40:H40" si="23">E39+E36+E32+E26+E29+E23+E18+E15+E12+E9</f>
        <v>0</v>
      </c>
      <c r="F40" s="177">
        <f t="shared" si="23"/>
        <v>36</v>
      </c>
      <c r="G40" s="178">
        <f>G39+G36+G32+G26+G29+G23+G18+G15+G12+G9</f>
        <v>39</v>
      </c>
      <c r="H40" s="179">
        <f t="shared" si="23"/>
        <v>0</v>
      </c>
      <c r="I40" s="180"/>
      <c r="J40" s="181" t="s">
        <v>185</v>
      </c>
      <c r="K40" s="182"/>
      <c r="L40" s="183"/>
      <c r="M40" s="184"/>
      <c r="N40" s="184"/>
      <c r="O40" s="184"/>
      <c r="P40" s="185"/>
      <c r="Q40" s="186"/>
      <c r="R40" s="187"/>
      <c r="S40" s="187"/>
      <c r="T40" s="187"/>
      <c r="U40" s="188"/>
      <c r="V40" s="189"/>
      <c r="W40" s="190"/>
      <c r="X40" s="190"/>
      <c r="Y40" s="190"/>
      <c r="Z40" s="191"/>
      <c r="AA40" s="186"/>
      <c r="AB40" s="190"/>
      <c r="AC40" s="190"/>
      <c r="AD40" s="190"/>
      <c r="AE40" s="192"/>
      <c r="AF40" s="193"/>
      <c r="AG40" s="194"/>
      <c r="AH40" s="194"/>
      <c r="AI40" s="194"/>
      <c r="AJ40" s="194"/>
      <c r="AK40" s="194"/>
      <c r="AL40" s="195"/>
      <c r="AM40" s="196"/>
      <c r="AN40" s="196"/>
      <c r="AO40" s="196"/>
      <c r="AP40" s="196"/>
      <c r="AQ40" s="196"/>
      <c r="AR40" s="196"/>
      <c r="AS40" s="197"/>
      <c r="AT40" s="198"/>
      <c r="AU40" s="198"/>
    </row>
    <row r="41" spans="1:47" ht="15.75" thickBot="1">
      <c r="M41" s="203"/>
      <c r="N41" s="203"/>
      <c r="O41" s="203"/>
      <c r="R41" s="204"/>
      <c r="S41" s="204"/>
      <c r="T41" s="204"/>
      <c r="U41" s="201"/>
      <c r="V41" s="201"/>
      <c r="W41" s="201"/>
      <c r="X41" s="201"/>
      <c r="Y41" s="201"/>
      <c r="Z41" s="201"/>
      <c r="AA41" s="201"/>
      <c r="AB41" s="201"/>
      <c r="AC41" s="201"/>
      <c r="AD41" s="201"/>
      <c r="AE41" s="201"/>
      <c r="AF41" s="201"/>
      <c r="AG41" s="201"/>
      <c r="AH41" s="201"/>
      <c r="AI41" s="201"/>
      <c r="AM41" s="205"/>
      <c r="AN41" s="205"/>
      <c r="AO41" s="205"/>
      <c r="AP41" s="205"/>
      <c r="AQ41" s="205"/>
      <c r="AR41" s="205"/>
    </row>
    <row r="42" spans="1:47" ht="21.75" customHeight="1" thickBot="1">
      <c r="A42" s="206" t="s">
        <v>124</v>
      </c>
      <c r="D42" s="207"/>
      <c r="E42" s="207"/>
      <c r="F42" s="207"/>
      <c r="G42" s="207"/>
      <c r="H42" s="207"/>
      <c r="I42" s="206" t="s">
        <v>124</v>
      </c>
      <c r="L42" s="201"/>
      <c r="M42" s="201"/>
      <c r="N42" s="201"/>
      <c r="O42" s="201"/>
      <c r="Q42" s="201"/>
      <c r="R42" s="201"/>
      <c r="S42" s="201"/>
      <c r="T42" s="201"/>
      <c r="U42" s="201"/>
      <c r="V42" s="201"/>
      <c r="W42" s="201"/>
      <c r="X42" s="201"/>
      <c r="Y42" s="201"/>
      <c r="Z42" s="201"/>
      <c r="AA42" s="201"/>
      <c r="AB42" s="201"/>
      <c r="AC42" s="201"/>
      <c r="AD42" s="201"/>
      <c r="AE42" s="201"/>
      <c r="AF42" s="201"/>
      <c r="AG42" s="201"/>
      <c r="AH42" s="201"/>
      <c r="AI42" s="201"/>
      <c r="AL42" s="208" t="s">
        <v>256</v>
      </c>
      <c r="AM42" s="209"/>
      <c r="AN42" s="209"/>
      <c r="AO42" s="210"/>
      <c r="AP42" s="4921" t="s">
        <v>257</v>
      </c>
      <c r="AQ42" s="4922"/>
      <c r="AR42" s="4922"/>
      <c r="AS42" s="4923"/>
    </row>
    <row r="43" spans="1:47" ht="26.25" customHeight="1" thickBot="1">
      <c r="A43" s="211" t="s">
        <v>258</v>
      </c>
      <c r="D43" s="207"/>
      <c r="E43" s="207"/>
      <c r="F43" s="207"/>
      <c r="G43" s="207"/>
      <c r="H43" s="207"/>
      <c r="I43" s="212" t="s">
        <v>259</v>
      </c>
      <c r="L43" s="201"/>
      <c r="M43" s="201"/>
      <c r="N43" s="201"/>
      <c r="O43" s="201"/>
      <c r="Q43" s="201"/>
      <c r="R43" s="201"/>
      <c r="S43" s="201"/>
      <c r="T43" s="201"/>
      <c r="U43" s="201"/>
      <c r="V43" s="201"/>
      <c r="W43" s="201"/>
      <c r="X43" s="201"/>
      <c r="Y43" s="201"/>
      <c r="Z43" s="201"/>
      <c r="AA43" s="201"/>
      <c r="AB43" s="201"/>
      <c r="AC43" s="201"/>
      <c r="AD43" s="201"/>
      <c r="AE43" s="201"/>
      <c r="AF43" s="201"/>
      <c r="AG43" s="201"/>
      <c r="AH43" s="201"/>
      <c r="AI43" s="201"/>
      <c r="AL43" s="4957" t="s">
        <v>260</v>
      </c>
      <c r="AM43" s="4958"/>
      <c r="AN43" s="4958"/>
      <c r="AO43" s="4959"/>
      <c r="AP43" s="213" t="s">
        <v>261</v>
      </c>
      <c r="AQ43" s="214" t="s">
        <v>262</v>
      </c>
      <c r="AR43" s="215" t="s">
        <v>263</v>
      </c>
      <c r="AS43" s="215" t="s">
        <v>264</v>
      </c>
    </row>
    <row r="44" spans="1:47" ht="19.5" customHeight="1" thickBot="1">
      <c r="A44" s="216" t="s">
        <v>265</v>
      </c>
      <c r="D44" s="207"/>
      <c r="E44" s="207"/>
      <c r="F44" s="207"/>
      <c r="G44" s="207"/>
      <c r="H44" s="207"/>
      <c r="I44" s="212" t="s">
        <v>266</v>
      </c>
      <c r="L44" s="201"/>
      <c r="M44" s="201"/>
      <c r="N44" s="201"/>
      <c r="O44" s="201"/>
      <c r="Q44" s="201"/>
      <c r="R44" s="201"/>
      <c r="S44" s="201"/>
      <c r="T44" s="201"/>
      <c r="U44" s="201"/>
      <c r="V44" s="201"/>
      <c r="W44" s="201"/>
      <c r="X44" s="201"/>
      <c r="Y44" s="201"/>
      <c r="Z44" s="201"/>
      <c r="AA44" s="201"/>
      <c r="AB44" s="201"/>
      <c r="AC44" s="201"/>
      <c r="AD44" s="201"/>
      <c r="AE44" s="201"/>
      <c r="AF44" s="201"/>
      <c r="AG44" s="201"/>
      <c r="AH44" s="201"/>
      <c r="AI44" s="201"/>
      <c r="AL44" s="4960" t="s">
        <v>267</v>
      </c>
      <c r="AM44" s="4961"/>
      <c r="AN44" s="4961"/>
      <c r="AO44" s="4962"/>
      <c r="AP44" s="217">
        <f>B40</f>
        <v>172.5</v>
      </c>
      <c r="AQ44" s="218">
        <f>C40</f>
        <v>249.5</v>
      </c>
      <c r="AR44" s="219">
        <f>D40</f>
        <v>75</v>
      </c>
      <c r="AS44" s="219">
        <f>H40</f>
        <v>0</v>
      </c>
    </row>
    <row r="45" spans="1:47" ht="16.5" thickBot="1">
      <c r="A45" s="211" t="s">
        <v>268</v>
      </c>
      <c r="D45" s="207"/>
      <c r="E45" s="207"/>
      <c r="F45" s="207"/>
      <c r="G45" s="207"/>
      <c r="H45" s="207"/>
      <c r="I45" s="212" t="s">
        <v>269</v>
      </c>
      <c r="L45" s="201"/>
      <c r="M45" s="201"/>
      <c r="N45" s="201"/>
      <c r="O45" s="201"/>
      <c r="Q45" s="201"/>
      <c r="R45" s="201"/>
      <c r="S45" s="201"/>
      <c r="T45" s="201"/>
      <c r="U45" s="201"/>
      <c r="V45" s="201"/>
      <c r="W45" s="201"/>
      <c r="X45" s="201"/>
      <c r="Y45" s="201"/>
      <c r="Z45" s="201"/>
      <c r="AA45" s="201"/>
      <c r="AB45" s="201"/>
      <c r="AC45" s="201"/>
      <c r="AD45" s="201"/>
      <c r="AE45" s="201"/>
      <c r="AF45" s="201"/>
      <c r="AG45" s="201"/>
      <c r="AH45" s="201"/>
      <c r="AI45" s="201"/>
      <c r="AL45" s="4948" t="s">
        <v>270</v>
      </c>
      <c r="AM45" s="4949"/>
      <c r="AN45" s="4949"/>
      <c r="AO45" s="4950"/>
      <c r="AP45" s="220"/>
      <c r="AQ45" s="221" t="s">
        <v>271</v>
      </c>
      <c r="AR45" s="222"/>
    </row>
    <row r="46" spans="1:47" ht="16.5" thickBot="1">
      <c r="A46" s="223" t="s">
        <v>272</v>
      </c>
      <c r="D46" s="207"/>
      <c r="E46" s="207"/>
      <c r="F46" s="207"/>
      <c r="G46" s="207"/>
      <c r="H46" s="207"/>
      <c r="I46" s="212" t="s">
        <v>273</v>
      </c>
      <c r="L46" s="201"/>
      <c r="M46" s="201"/>
      <c r="N46" s="201"/>
      <c r="O46" s="201"/>
      <c r="Q46" s="201"/>
      <c r="R46" s="201"/>
      <c r="S46" s="201"/>
      <c r="T46" s="201"/>
      <c r="U46" s="201"/>
      <c r="V46" s="201"/>
      <c r="W46" s="201"/>
      <c r="X46" s="201"/>
      <c r="Y46" s="201"/>
      <c r="Z46" s="201"/>
      <c r="AA46" s="201"/>
      <c r="AB46" s="201"/>
      <c r="AC46" s="201"/>
      <c r="AD46" s="201"/>
      <c r="AE46" s="201"/>
      <c r="AF46" s="201"/>
      <c r="AG46" s="201"/>
      <c r="AH46" s="201"/>
      <c r="AI46" s="201"/>
      <c r="AL46" s="4951" t="s">
        <v>274</v>
      </c>
      <c r="AM46" s="4952"/>
      <c r="AN46" s="4952"/>
      <c r="AO46" s="4953"/>
      <c r="AP46" s="220"/>
      <c r="AQ46" s="224">
        <f>SUM(AP44:AS44)</f>
        <v>497</v>
      </c>
      <c r="AR46" s="222"/>
    </row>
    <row r="47" spans="1:47" ht="15.75">
      <c r="A47" s="223" t="s">
        <v>275</v>
      </c>
      <c r="D47" s="207"/>
      <c r="E47" s="207"/>
      <c r="F47" s="207"/>
      <c r="G47" s="207"/>
      <c r="H47" s="207"/>
      <c r="I47" s="225" t="s">
        <v>276</v>
      </c>
      <c r="L47" s="201"/>
      <c r="M47" s="201"/>
      <c r="N47" s="201"/>
      <c r="O47" s="201"/>
      <c r="Q47" s="201"/>
      <c r="R47" s="201"/>
      <c r="S47" s="201"/>
      <c r="T47" s="201"/>
      <c r="U47" s="201"/>
      <c r="V47" s="201"/>
      <c r="W47" s="201"/>
      <c r="X47" s="201"/>
      <c r="Y47" s="201"/>
      <c r="Z47" s="201"/>
      <c r="AA47" s="201"/>
      <c r="AB47" s="201"/>
      <c r="AC47" s="201"/>
      <c r="AD47" s="201"/>
      <c r="AE47" s="201"/>
      <c r="AF47" s="201"/>
      <c r="AG47" s="201"/>
      <c r="AH47" s="201"/>
      <c r="AI47" s="201"/>
      <c r="AM47" s="205"/>
      <c r="AN47" s="205"/>
      <c r="AO47" s="205"/>
      <c r="AP47" s="205"/>
      <c r="AQ47" s="205"/>
      <c r="AR47" s="205"/>
    </row>
    <row r="48" spans="1:47" ht="15.75">
      <c r="A48" s="223" t="s">
        <v>277</v>
      </c>
      <c r="D48" s="207"/>
      <c r="E48" s="207"/>
      <c r="F48" s="207"/>
      <c r="G48" s="207"/>
      <c r="H48" s="207"/>
      <c r="I48" s="212" t="s">
        <v>278</v>
      </c>
      <c r="L48" s="201"/>
      <c r="M48" s="201"/>
      <c r="N48" s="201"/>
      <c r="O48" s="201"/>
      <c r="Q48" s="201"/>
      <c r="R48" s="201"/>
      <c r="S48" s="201"/>
      <c r="T48" s="201"/>
      <c r="U48" s="201"/>
      <c r="V48" s="201"/>
      <c r="W48" s="201"/>
      <c r="X48" s="201"/>
      <c r="Y48" s="201"/>
      <c r="Z48" s="201"/>
      <c r="AA48" s="201"/>
      <c r="AB48" s="201"/>
      <c r="AC48" s="201"/>
      <c r="AD48" s="201"/>
      <c r="AE48" s="201"/>
      <c r="AF48" s="201"/>
      <c r="AG48" s="201"/>
      <c r="AH48" s="201"/>
      <c r="AI48" s="201"/>
      <c r="AM48" s="205"/>
      <c r="AN48" s="205"/>
    </row>
    <row r="49" spans="1:40" ht="15.75">
      <c r="A49" s="223" t="s">
        <v>279</v>
      </c>
      <c r="D49" s="207"/>
      <c r="E49" s="207"/>
      <c r="F49" s="207"/>
      <c r="G49" s="207"/>
      <c r="H49" s="207"/>
      <c r="I49" s="225" t="s">
        <v>280</v>
      </c>
      <c r="L49" s="201"/>
      <c r="M49" s="201"/>
      <c r="N49" s="201"/>
      <c r="O49" s="201"/>
      <c r="Q49" s="201"/>
      <c r="R49" s="201"/>
      <c r="S49" s="201"/>
      <c r="T49" s="201"/>
      <c r="U49" s="201"/>
      <c r="V49" s="201"/>
      <c r="W49" s="201"/>
      <c r="X49" s="201"/>
      <c r="Y49" s="201"/>
      <c r="Z49" s="201"/>
      <c r="AA49" s="201"/>
      <c r="AB49" s="201"/>
      <c r="AC49" s="201"/>
      <c r="AD49" s="201"/>
      <c r="AE49" s="201"/>
      <c r="AF49" s="201"/>
      <c r="AG49" s="201"/>
      <c r="AH49" s="201"/>
      <c r="AI49" s="201"/>
      <c r="AM49" s="205"/>
      <c r="AN49" s="205"/>
    </row>
    <row r="50" spans="1:40" ht="15.75">
      <c r="A50" s="223" t="s">
        <v>281</v>
      </c>
      <c r="D50" s="207"/>
      <c r="E50" s="207"/>
      <c r="F50" s="207"/>
      <c r="G50" s="207"/>
      <c r="H50" s="207"/>
      <c r="I50" s="225" t="s">
        <v>282</v>
      </c>
      <c r="L50" s="201"/>
      <c r="M50" s="201"/>
      <c r="N50" s="201"/>
      <c r="O50" s="201"/>
      <c r="Q50" s="201"/>
      <c r="R50" s="201"/>
      <c r="S50" s="201"/>
      <c r="T50" s="201"/>
      <c r="U50" s="201"/>
      <c r="V50" s="201"/>
      <c r="W50" s="201"/>
      <c r="X50" s="201"/>
      <c r="Y50" s="201"/>
      <c r="Z50" s="201"/>
      <c r="AA50" s="201"/>
      <c r="AB50" s="201"/>
      <c r="AC50" s="201"/>
      <c r="AD50" s="201"/>
      <c r="AE50" s="201"/>
      <c r="AF50" s="201"/>
      <c r="AG50" s="201"/>
      <c r="AH50" s="201"/>
      <c r="AI50" s="201"/>
    </row>
    <row r="51" spans="1:40" ht="16.5" thickBot="1">
      <c r="A51" s="226" t="s">
        <v>283</v>
      </c>
      <c r="D51" s="207"/>
      <c r="E51" s="207"/>
      <c r="F51" s="207"/>
      <c r="G51" s="207"/>
      <c r="H51" s="207"/>
      <c r="I51" s="227" t="s">
        <v>284</v>
      </c>
      <c r="L51" s="201"/>
      <c r="M51" s="201"/>
      <c r="N51" s="201"/>
      <c r="O51" s="201"/>
      <c r="Q51" s="201"/>
      <c r="R51" s="201"/>
      <c r="S51" s="201"/>
      <c r="T51" s="201"/>
      <c r="U51" s="201"/>
      <c r="V51" s="201"/>
      <c r="W51" s="201"/>
      <c r="X51" s="201"/>
      <c r="Y51" s="201"/>
      <c r="Z51" s="201"/>
      <c r="AA51" s="201"/>
      <c r="AB51" s="201"/>
      <c r="AC51" s="201"/>
      <c r="AD51" s="201"/>
      <c r="AE51" s="201"/>
      <c r="AF51" s="201"/>
      <c r="AG51" s="201"/>
      <c r="AH51" s="201"/>
      <c r="AI51" s="201"/>
    </row>
    <row r="52" spans="1:40">
      <c r="L52" s="201"/>
      <c r="M52" s="201"/>
      <c r="N52" s="201"/>
      <c r="O52" s="201"/>
      <c r="Q52" s="201"/>
      <c r="R52" s="201"/>
      <c r="S52" s="201"/>
      <c r="T52" s="201"/>
      <c r="U52" s="201"/>
      <c r="V52" s="201"/>
      <c r="W52" s="201"/>
      <c r="X52" s="201"/>
      <c r="Y52" s="201"/>
      <c r="Z52" s="201"/>
      <c r="AA52" s="201"/>
      <c r="AB52" s="201"/>
      <c r="AC52" s="201"/>
      <c r="AD52" s="201"/>
      <c r="AE52" s="201"/>
      <c r="AF52" s="201"/>
      <c r="AG52" s="201"/>
      <c r="AH52" s="201"/>
      <c r="AI52" s="201"/>
    </row>
    <row r="53" spans="1:40">
      <c r="L53" s="201"/>
      <c r="M53" s="201"/>
      <c r="N53" s="201"/>
      <c r="O53" s="201"/>
      <c r="Q53" s="201"/>
      <c r="R53" s="201"/>
      <c r="S53" s="201"/>
      <c r="T53" s="201"/>
      <c r="U53" s="201"/>
      <c r="V53" s="201"/>
      <c r="W53" s="201"/>
      <c r="X53" s="201"/>
      <c r="Y53" s="201"/>
      <c r="Z53" s="201"/>
      <c r="AA53" s="201"/>
      <c r="AB53" s="201"/>
      <c r="AC53" s="201"/>
      <c r="AD53" s="201"/>
      <c r="AE53" s="201"/>
      <c r="AF53" s="201"/>
      <c r="AG53" s="201"/>
      <c r="AH53" s="201"/>
      <c r="AI53" s="201"/>
    </row>
    <row r="54" spans="1:40">
      <c r="L54" s="201"/>
      <c r="M54" s="201"/>
      <c r="N54" s="201"/>
      <c r="O54" s="201"/>
      <c r="Q54" s="201"/>
      <c r="R54" s="201"/>
      <c r="S54" s="201"/>
      <c r="T54" s="201"/>
      <c r="U54" s="201"/>
      <c r="V54" s="201"/>
      <c r="W54" s="201"/>
      <c r="X54" s="201"/>
      <c r="Y54" s="201"/>
      <c r="Z54" s="201"/>
      <c r="AA54" s="201"/>
      <c r="AB54" s="201"/>
      <c r="AC54" s="201"/>
      <c r="AD54" s="201"/>
      <c r="AE54" s="201"/>
      <c r="AF54" s="201"/>
      <c r="AG54" s="201"/>
      <c r="AH54" s="201"/>
      <c r="AI54" s="201"/>
    </row>
    <row r="55" spans="1:40">
      <c r="L55" s="201"/>
      <c r="M55" s="201"/>
      <c r="N55" s="201"/>
      <c r="O55" s="201"/>
      <c r="Q55" s="201"/>
      <c r="R55" s="201"/>
      <c r="S55" s="201"/>
      <c r="T55" s="201"/>
      <c r="U55" s="201"/>
      <c r="V55" s="201"/>
      <c r="W55" s="201"/>
      <c r="X55" s="201"/>
      <c r="Y55" s="201"/>
      <c r="Z55" s="201"/>
      <c r="AA55" s="201"/>
      <c r="AB55" s="201"/>
      <c r="AC55" s="201"/>
      <c r="AD55" s="201"/>
      <c r="AE55" s="201"/>
      <c r="AF55" s="201"/>
      <c r="AG55" s="201"/>
      <c r="AH55" s="201"/>
      <c r="AI55" s="201"/>
    </row>
    <row r="56" spans="1:40">
      <c r="L56" s="201"/>
      <c r="M56" s="201"/>
      <c r="N56" s="201"/>
      <c r="O56" s="201"/>
      <c r="Q56" s="201"/>
      <c r="R56" s="201"/>
      <c r="S56" s="201"/>
      <c r="T56" s="201"/>
      <c r="U56" s="201"/>
      <c r="V56" s="201"/>
      <c r="W56" s="201"/>
      <c r="X56" s="201"/>
      <c r="Y56" s="201"/>
      <c r="Z56" s="201"/>
      <c r="AA56" s="201"/>
      <c r="AB56" s="201"/>
      <c r="AC56" s="201"/>
      <c r="AD56" s="201"/>
      <c r="AE56" s="201"/>
      <c r="AF56" s="201"/>
      <c r="AG56" s="201"/>
      <c r="AH56" s="201"/>
      <c r="AI56" s="201"/>
    </row>
    <row r="57" spans="1:40">
      <c r="L57" s="201"/>
      <c r="M57" s="201"/>
      <c r="N57" s="201"/>
      <c r="O57" s="201"/>
      <c r="Q57" s="201"/>
      <c r="R57" s="201"/>
      <c r="S57" s="201"/>
      <c r="T57" s="201"/>
      <c r="U57" s="201"/>
      <c r="V57" s="201"/>
      <c r="W57" s="201"/>
      <c r="X57" s="201"/>
      <c r="Y57" s="201"/>
      <c r="Z57" s="201"/>
      <c r="AA57" s="201"/>
      <c r="AB57" s="201"/>
      <c r="AC57" s="201"/>
      <c r="AD57" s="201"/>
      <c r="AE57" s="201"/>
      <c r="AF57" s="201"/>
      <c r="AG57" s="201"/>
      <c r="AH57" s="201"/>
      <c r="AI57" s="201"/>
    </row>
    <row r="58" spans="1:40">
      <c r="L58" s="201"/>
      <c r="M58" s="201"/>
      <c r="N58" s="201"/>
      <c r="O58" s="201"/>
      <c r="Q58" s="201"/>
      <c r="R58" s="201"/>
      <c r="S58" s="201"/>
      <c r="T58" s="201"/>
      <c r="U58" s="201"/>
      <c r="V58" s="201"/>
      <c r="W58" s="201"/>
      <c r="X58" s="201"/>
      <c r="Y58" s="201"/>
      <c r="Z58" s="201"/>
      <c r="AA58" s="201"/>
      <c r="AB58" s="201"/>
      <c r="AC58" s="201"/>
      <c r="AD58" s="201"/>
      <c r="AE58" s="201"/>
      <c r="AF58" s="201"/>
      <c r="AG58" s="201"/>
      <c r="AH58" s="201"/>
      <c r="AI58" s="201"/>
    </row>
    <row r="59" spans="1:40">
      <c r="L59" s="201"/>
      <c r="M59" s="201"/>
      <c r="N59" s="201"/>
      <c r="O59" s="201"/>
      <c r="Q59" s="201"/>
      <c r="R59" s="201"/>
      <c r="S59" s="201"/>
      <c r="T59" s="201"/>
      <c r="U59" s="201"/>
      <c r="V59" s="201"/>
      <c r="W59" s="201"/>
      <c r="X59" s="201"/>
      <c r="Y59" s="201"/>
      <c r="Z59" s="201"/>
      <c r="AA59" s="201"/>
      <c r="AB59" s="201"/>
      <c r="AC59" s="201"/>
      <c r="AD59" s="201"/>
      <c r="AE59" s="201"/>
      <c r="AF59" s="201"/>
      <c r="AG59" s="201"/>
      <c r="AH59" s="201"/>
      <c r="AI59" s="201"/>
    </row>
    <row r="60" spans="1:40">
      <c r="L60" s="201"/>
      <c r="M60" s="201"/>
      <c r="N60" s="201"/>
      <c r="O60" s="201"/>
      <c r="Q60" s="201"/>
      <c r="R60" s="201"/>
      <c r="S60" s="201"/>
      <c r="T60" s="201"/>
      <c r="U60" s="201"/>
      <c r="V60" s="201"/>
      <c r="W60" s="201"/>
      <c r="X60" s="201"/>
      <c r="Y60" s="201"/>
      <c r="Z60" s="201"/>
      <c r="AA60" s="201"/>
      <c r="AB60" s="201"/>
      <c r="AC60" s="201"/>
      <c r="AD60" s="201"/>
      <c r="AE60" s="201"/>
      <c r="AF60" s="201"/>
      <c r="AG60" s="201"/>
      <c r="AH60" s="201"/>
      <c r="AI60" s="201"/>
    </row>
    <row r="61" spans="1:40">
      <c r="L61" s="201"/>
      <c r="M61" s="201"/>
      <c r="N61" s="201"/>
      <c r="O61" s="201"/>
      <c r="Q61" s="201"/>
      <c r="R61" s="201"/>
      <c r="S61" s="201"/>
      <c r="T61" s="201"/>
      <c r="U61" s="201"/>
      <c r="V61" s="201"/>
      <c r="W61" s="201"/>
      <c r="X61" s="201"/>
      <c r="Y61" s="201"/>
      <c r="Z61" s="201"/>
      <c r="AA61" s="201"/>
      <c r="AB61" s="201"/>
      <c r="AC61" s="201"/>
      <c r="AD61" s="201"/>
      <c r="AE61" s="201"/>
      <c r="AF61" s="201"/>
      <c r="AG61" s="201"/>
      <c r="AH61" s="201"/>
      <c r="AI61" s="201"/>
    </row>
    <row r="62" spans="1:40">
      <c r="L62" s="201"/>
      <c r="M62" s="201"/>
      <c r="N62" s="201"/>
      <c r="O62" s="201"/>
      <c r="Q62" s="201"/>
      <c r="R62" s="201"/>
      <c r="S62" s="201"/>
      <c r="T62" s="201"/>
      <c r="U62" s="201"/>
      <c r="V62" s="201"/>
      <c r="W62" s="201"/>
      <c r="X62" s="201"/>
      <c r="Y62" s="201"/>
      <c r="Z62" s="201"/>
      <c r="AA62" s="201"/>
      <c r="AB62" s="201"/>
      <c r="AC62" s="201"/>
      <c r="AD62" s="201"/>
      <c r="AE62" s="201"/>
      <c r="AF62" s="201"/>
      <c r="AG62" s="201"/>
      <c r="AH62" s="201"/>
      <c r="AI62" s="201"/>
    </row>
    <row r="63" spans="1:40">
      <c r="L63" s="201"/>
      <c r="M63" s="201"/>
      <c r="N63" s="201"/>
      <c r="O63" s="201"/>
      <c r="Q63" s="201"/>
      <c r="R63" s="201"/>
      <c r="S63" s="201"/>
      <c r="T63" s="201"/>
      <c r="U63" s="201"/>
      <c r="V63" s="201"/>
      <c r="W63" s="201"/>
      <c r="X63" s="201"/>
      <c r="Y63" s="201"/>
      <c r="Z63" s="201"/>
      <c r="AA63" s="201"/>
      <c r="AB63" s="201"/>
      <c r="AC63" s="201"/>
      <c r="AD63" s="201"/>
      <c r="AE63" s="201"/>
      <c r="AF63" s="201"/>
      <c r="AG63" s="201"/>
      <c r="AH63" s="201"/>
      <c r="AI63" s="201"/>
    </row>
    <row r="64" spans="1:40">
      <c r="L64" s="201"/>
      <c r="M64" s="201"/>
      <c r="N64" s="201"/>
      <c r="O64" s="201"/>
      <c r="Q64" s="201"/>
      <c r="R64" s="201"/>
      <c r="S64" s="201"/>
      <c r="T64" s="201"/>
      <c r="U64" s="201"/>
      <c r="V64" s="201"/>
      <c r="W64" s="201"/>
      <c r="X64" s="201"/>
      <c r="Y64" s="201"/>
      <c r="Z64" s="201"/>
      <c r="AA64" s="201"/>
      <c r="AB64" s="201"/>
      <c r="AC64" s="201"/>
      <c r="AD64" s="201"/>
      <c r="AE64" s="201"/>
      <c r="AF64" s="201"/>
      <c r="AG64" s="201"/>
      <c r="AH64" s="201"/>
      <c r="AI64" s="201"/>
    </row>
    <row r="65" spans="12:35">
      <c r="L65" s="201"/>
      <c r="M65" s="201"/>
      <c r="N65" s="201"/>
      <c r="O65" s="201"/>
      <c r="Q65" s="201"/>
      <c r="R65" s="201"/>
      <c r="S65" s="201"/>
      <c r="T65" s="201"/>
      <c r="U65" s="201"/>
      <c r="V65" s="201"/>
      <c r="W65" s="201"/>
      <c r="X65" s="201"/>
      <c r="Y65" s="201"/>
      <c r="Z65" s="201"/>
      <c r="AA65" s="201"/>
      <c r="AB65" s="201"/>
      <c r="AC65" s="201"/>
      <c r="AD65" s="201"/>
      <c r="AE65" s="201"/>
      <c r="AF65" s="201"/>
      <c r="AG65" s="201"/>
      <c r="AH65" s="201"/>
      <c r="AI65" s="201"/>
    </row>
    <row r="66" spans="12:35">
      <c r="L66" s="201"/>
      <c r="M66" s="201"/>
      <c r="N66" s="201"/>
      <c r="O66" s="201"/>
      <c r="Q66" s="201"/>
      <c r="R66" s="201"/>
      <c r="S66" s="201"/>
      <c r="T66" s="201"/>
      <c r="U66" s="201"/>
      <c r="V66" s="201"/>
      <c r="W66" s="201"/>
      <c r="X66" s="201"/>
      <c r="Y66" s="201"/>
      <c r="Z66" s="201"/>
      <c r="AA66" s="201"/>
      <c r="AB66" s="201"/>
      <c r="AC66" s="201"/>
      <c r="AD66" s="201"/>
      <c r="AE66" s="201"/>
      <c r="AF66" s="201"/>
      <c r="AG66" s="201"/>
      <c r="AH66" s="201"/>
      <c r="AI66" s="201"/>
    </row>
    <row r="67" spans="12:35">
      <c r="L67" s="201"/>
      <c r="M67" s="201"/>
      <c r="N67" s="201"/>
      <c r="O67" s="201"/>
      <c r="Q67" s="201"/>
      <c r="R67" s="201"/>
      <c r="S67" s="201"/>
      <c r="T67" s="201"/>
      <c r="U67" s="201"/>
      <c r="V67" s="201"/>
      <c r="W67" s="201"/>
      <c r="X67" s="201"/>
      <c r="Y67" s="201"/>
      <c r="Z67" s="201"/>
      <c r="AA67" s="201"/>
      <c r="AB67" s="201"/>
      <c r="AC67" s="201"/>
      <c r="AD67" s="201"/>
      <c r="AE67" s="201"/>
      <c r="AF67" s="201"/>
      <c r="AG67" s="201"/>
      <c r="AH67" s="201"/>
      <c r="AI67" s="201"/>
    </row>
    <row r="68" spans="12:35">
      <c r="L68" s="201"/>
      <c r="M68" s="201"/>
      <c r="N68" s="201"/>
      <c r="O68" s="201"/>
      <c r="Q68" s="201"/>
      <c r="R68" s="201"/>
      <c r="S68" s="201"/>
      <c r="T68" s="201"/>
      <c r="U68" s="201"/>
      <c r="V68" s="201"/>
      <c r="W68" s="201"/>
      <c r="X68" s="201"/>
      <c r="Y68" s="201"/>
      <c r="Z68" s="201"/>
      <c r="AA68" s="201"/>
      <c r="AB68" s="201"/>
      <c r="AC68" s="201"/>
      <c r="AD68" s="201"/>
      <c r="AE68" s="201"/>
      <c r="AF68" s="201"/>
      <c r="AG68" s="201"/>
      <c r="AH68" s="201"/>
      <c r="AI68" s="201"/>
    </row>
    <row r="69" spans="12:35">
      <c r="L69" s="201"/>
      <c r="M69" s="201"/>
      <c r="N69" s="201"/>
      <c r="O69" s="201"/>
      <c r="Q69" s="201"/>
      <c r="R69" s="201"/>
      <c r="S69" s="201"/>
      <c r="T69" s="201"/>
      <c r="U69" s="201"/>
      <c r="V69" s="201"/>
      <c r="W69" s="201"/>
      <c r="X69" s="201"/>
      <c r="Y69" s="201"/>
      <c r="Z69" s="201"/>
      <c r="AA69" s="201"/>
      <c r="AB69" s="201"/>
      <c r="AC69" s="201"/>
      <c r="AD69" s="201"/>
      <c r="AE69" s="201"/>
      <c r="AF69" s="201"/>
      <c r="AG69" s="201"/>
      <c r="AH69" s="201"/>
      <c r="AI69" s="201"/>
    </row>
  </sheetData>
  <sheetProtection algorithmName="SHA-512" hashValue="Tdz3/EfurL0g3J7ITzfeOSOiGhxxFwjsJaEBvaDUYWItDOA/CBMgTtpUXZmeehtbK8pCYGmUc04F2scMfmg7Hw==" saltValue="GBcXnZRGhE9QTg9+F6HRNw==" spinCount="100000" sheet="1" objects="1" scenarios="1"/>
  <protectedRanges>
    <protectedRange sqref="K7:AD38" name="Plage1"/>
  </protectedRanges>
  <mergeCells count="36">
    <mergeCell ref="AL45:AO45"/>
    <mergeCell ref="AL46:AO46"/>
    <mergeCell ref="AG1:AI1"/>
    <mergeCell ref="AG2:AI2"/>
    <mergeCell ref="AJ2:AL2"/>
    <mergeCell ref="AL43:AO43"/>
    <mergeCell ref="AL44:AO44"/>
    <mergeCell ref="AF5:AK5"/>
    <mergeCell ref="AJ1:AN1"/>
    <mergeCell ref="B4:D4"/>
    <mergeCell ref="AE4:AE5"/>
    <mergeCell ref="B1:I2"/>
    <mergeCell ref="A7:A8"/>
    <mergeCell ref="A4:A5"/>
    <mergeCell ref="I4:I5"/>
    <mergeCell ref="K4:O4"/>
    <mergeCell ref="P4:T4"/>
    <mergeCell ref="K1:L1"/>
    <mergeCell ref="K2:L2"/>
    <mergeCell ref="K3:L3"/>
    <mergeCell ref="AP42:AS42"/>
    <mergeCell ref="A13:A14"/>
    <mergeCell ref="A37:A38"/>
    <mergeCell ref="A1:A2"/>
    <mergeCell ref="A10:A11"/>
    <mergeCell ref="A30:A31"/>
    <mergeCell ref="A33:A35"/>
    <mergeCell ref="A27:A28"/>
    <mergeCell ref="A16:A17"/>
    <mergeCell ref="A19:A22"/>
    <mergeCell ref="B3:J3"/>
    <mergeCell ref="AP4:AR4"/>
    <mergeCell ref="AM4:AO4"/>
    <mergeCell ref="AF4:AL4"/>
    <mergeCell ref="U4:Y4"/>
    <mergeCell ref="Z4:AD4"/>
  </mergeCells>
  <phoneticPr fontId="50" type="noConversion"/>
  <conditionalFormatting sqref="P37:Q38 U37:V38 Z37:AA38">
    <cfRule type="cellIs" dxfId="915" priority="96" operator="equal">
      <formula>"_A_TROUVER"</formula>
    </cfRule>
  </conditionalFormatting>
  <conditionalFormatting sqref="U13:V13">
    <cfRule type="cellIs" dxfId="914" priority="86" operator="equal">
      <formula>"_A_TROUVER"</formula>
    </cfRule>
  </conditionalFormatting>
  <conditionalFormatting sqref="U19:V21">
    <cfRule type="cellIs" dxfId="913" priority="83" operator="equal">
      <formula>"_A_TROUVER"</formula>
    </cfRule>
  </conditionalFormatting>
  <conditionalFormatting sqref="U28:V28">
    <cfRule type="cellIs" dxfId="912" priority="90" operator="equal">
      <formula>"_A_TROUVER"</formula>
    </cfRule>
  </conditionalFormatting>
  <conditionalFormatting sqref="U31:V31">
    <cfRule type="cellIs" dxfId="911" priority="89" operator="equal">
      <formula>"_A_TROUVER"</formula>
    </cfRule>
  </conditionalFormatting>
  <conditionalFormatting sqref="U33:V35">
    <cfRule type="cellIs" dxfId="910" priority="88" operator="equal">
      <formula>"_A_TROUVER"</formula>
    </cfRule>
  </conditionalFormatting>
  <conditionalFormatting sqref="Z13:AA13">
    <cfRule type="cellIs" dxfId="909" priority="82" operator="equal">
      <formula>"_A_TROUVER"</formula>
    </cfRule>
  </conditionalFormatting>
  <conditionalFormatting sqref="Z19:AA21">
    <cfRule type="cellIs" dxfId="908" priority="79" operator="equal">
      <formula>"_A_TROUVER"</formula>
    </cfRule>
  </conditionalFormatting>
  <conditionalFormatting sqref="Z28:AA28">
    <cfRule type="cellIs" dxfId="907" priority="77" operator="equal">
      <formula>"_A_TROUVER"</formula>
    </cfRule>
  </conditionalFormatting>
  <conditionalFormatting sqref="Z31:AA31">
    <cfRule type="cellIs" dxfId="906" priority="76" operator="equal">
      <formula>"_A_TROUVER"</formula>
    </cfRule>
  </conditionalFormatting>
  <conditionalFormatting sqref="Z33:AA35">
    <cfRule type="cellIs" dxfId="905" priority="75" operator="equal">
      <formula>"_A_TROUVER"</formula>
    </cfRule>
  </conditionalFormatting>
  <conditionalFormatting sqref="AL42:AL46">
    <cfRule type="cellIs" dxfId="904" priority="73" operator="equal">
      <formula>"_A_TROUVER"</formula>
    </cfRule>
  </conditionalFormatting>
  <conditionalFormatting sqref="AS7:AS8">
    <cfRule type="cellIs" dxfId="903" priority="65" operator="lessThan">
      <formula>0</formula>
    </cfRule>
  </conditionalFormatting>
  <conditionalFormatting sqref="AS10:AS11">
    <cfRule type="cellIs" dxfId="902" priority="59" operator="lessThan">
      <formula>0</formula>
    </cfRule>
  </conditionalFormatting>
  <conditionalFormatting sqref="AS13:AS14">
    <cfRule type="cellIs" dxfId="901" priority="53" operator="lessThan">
      <formula>0</formula>
    </cfRule>
  </conditionalFormatting>
  <conditionalFormatting sqref="AS16:AS17">
    <cfRule type="cellIs" dxfId="900" priority="47" operator="lessThan">
      <formula>0</formula>
    </cfRule>
  </conditionalFormatting>
  <conditionalFormatting sqref="AS19:AS22">
    <cfRule type="cellIs" dxfId="899" priority="35" operator="lessThan">
      <formula>0</formula>
    </cfRule>
  </conditionalFormatting>
  <conditionalFormatting sqref="AS25">
    <cfRule type="cellIs" dxfId="898" priority="5" operator="lessThan">
      <formula>0</formula>
    </cfRule>
  </conditionalFormatting>
  <conditionalFormatting sqref="AS27:AS28">
    <cfRule type="cellIs" dxfId="897" priority="29" operator="lessThan">
      <formula>0</formula>
    </cfRule>
  </conditionalFormatting>
  <conditionalFormatting sqref="AS30:AS31">
    <cfRule type="cellIs" dxfId="896" priority="23" operator="lessThan">
      <formula>0</formula>
    </cfRule>
  </conditionalFormatting>
  <conditionalFormatting sqref="AS33:AS35">
    <cfRule type="cellIs" dxfId="895" priority="17" operator="lessThan">
      <formula>0</formula>
    </cfRule>
  </conditionalFormatting>
  <conditionalFormatting sqref="AS37:AS38">
    <cfRule type="cellIs" dxfId="894" priority="11" operator="lessThan">
      <formula>0</formula>
    </cfRule>
  </conditionalFormatting>
  <conditionalFormatting sqref="AS7:AU8">
    <cfRule type="cellIs" dxfId="893" priority="62" operator="greaterThan">
      <formula>0</formula>
    </cfRule>
  </conditionalFormatting>
  <conditionalFormatting sqref="AS10:AU11">
    <cfRule type="cellIs" dxfId="892" priority="56" operator="greaterThan">
      <formula>0</formula>
    </cfRule>
  </conditionalFormatting>
  <conditionalFormatting sqref="AS13:AU14">
    <cfRule type="cellIs" dxfId="891" priority="50" operator="greaterThan">
      <formula>0</formula>
    </cfRule>
  </conditionalFormatting>
  <conditionalFormatting sqref="AS16:AU17">
    <cfRule type="cellIs" dxfId="890" priority="44" operator="greaterThan">
      <formula>0</formula>
    </cfRule>
  </conditionalFormatting>
  <conditionalFormatting sqref="AS19:AU22">
    <cfRule type="cellIs" dxfId="889" priority="32" operator="greaterThan">
      <formula>0</formula>
    </cfRule>
  </conditionalFormatting>
  <conditionalFormatting sqref="AS25:AU25">
    <cfRule type="cellIs" dxfId="888" priority="2" operator="greaterThan">
      <formula>0</formula>
    </cfRule>
  </conditionalFormatting>
  <conditionalFormatting sqref="AS27:AU28">
    <cfRule type="cellIs" dxfId="887" priority="26" operator="greaterThan">
      <formula>0</formula>
    </cfRule>
  </conditionalFormatting>
  <conditionalFormatting sqref="AS30:AU31">
    <cfRule type="cellIs" dxfId="886" priority="20" operator="greaterThan">
      <formula>0</formula>
    </cfRule>
  </conditionalFormatting>
  <conditionalFormatting sqref="AS33:AU35">
    <cfRule type="cellIs" dxfId="885" priority="14" operator="greaterThan">
      <formula>0</formula>
    </cfRule>
  </conditionalFormatting>
  <conditionalFormatting sqref="AS37:AU38">
    <cfRule type="cellIs" dxfId="884" priority="8" operator="greaterThan">
      <formula>0</formula>
    </cfRule>
  </conditionalFormatting>
  <conditionalFormatting sqref="AT7:AT8">
    <cfRule type="cellIs" dxfId="883" priority="63" operator="lessThan">
      <formula>0</formula>
    </cfRule>
  </conditionalFormatting>
  <conditionalFormatting sqref="AT10:AT11">
    <cfRule type="cellIs" dxfId="882" priority="57" operator="lessThan">
      <formula>0</formula>
    </cfRule>
  </conditionalFormatting>
  <conditionalFormatting sqref="AT13:AT14">
    <cfRule type="cellIs" dxfId="881" priority="51" operator="lessThan">
      <formula>0</formula>
    </cfRule>
  </conditionalFormatting>
  <conditionalFormatting sqref="AT16:AT17">
    <cfRule type="cellIs" dxfId="880" priority="45" operator="lessThan">
      <formula>0</formula>
    </cfRule>
  </conditionalFormatting>
  <conditionalFormatting sqref="AT19:AT22">
    <cfRule type="cellIs" dxfId="879" priority="33" operator="lessThan">
      <formula>0</formula>
    </cfRule>
  </conditionalFormatting>
  <conditionalFormatting sqref="AT25">
    <cfRule type="cellIs" dxfId="878" priority="3" operator="lessThan">
      <formula>0</formula>
    </cfRule>
  </conditionalFormatting>
  <conditionalFormatting sqref="AT27:AT28">
    <cfRule type="cellIs" dxfId="877" priority="27" operator="lessThan">
      <formula>0</formula>
    </cfRule>
  </conditionalFormatting>
  <conditionalFormatting sqref="AT30:AT31">
    <cfRule type="cellIs" dxfId="876" priority="21" operator="lessThan">
      <formula>0</formula>
    </cfRule>
  </conditionalFormatting>
  <conditionalFormatting sqref="AT33:AT35">
    <cfRule type="cellIs" dxfId="875" priority="15" operator="lessThan">
      <formula>0</formula>
    </cfRule>
  </conditionalFormatting>
  <conditionalFormatting sqref="AT37:AT38">
    <cfRule type="cellIs" dxfId="874" priority="9" operator="lessThan">
      <formula>0</formula>
    </cfRule>
  </conditionalFormatting>
  <conditionalFormatting sqref="AU7:AU8">
    <cfRule type="cellIs" dxfId="873" priority="61" operator="lessThan">
      <formula>0</formula>
    </cfRule>
  </conditionalFormatting>
  <conditionalFormatting sqref="AU10:AU11">
    <cfRule type="cellIs" dxfId="872" priority="55" operator="lessThan">
      <formula>0</formula>
    </cfRule>
  </conditionalFormatting>
  <conditionalFormatting sqref="AU13:AU14">
    <cfRule type="cellIs" dxfId="871" priority="49" operator="lessThan">
      <formula>0</formula>
    </cfRule>
  </conditionalFormatting>
  <conditionalFormatting sqref="AU16:AU17">
    <cfRule type="cellIs" dxfId="870" priority="43" operator="lessThan">
      <formula>0</formula>
    </cfRule>
  </conditionalFormatting>
  <conditionalFormatting sqref="AU19:AU22">
    <cfRule type="cellIs" dxfId="869" priority="31" operator="lessThan">
      <formula>0</formula>
    </cfRule>
  </conditionalFormatting>
  <conditionalFormatting sqref="AU25">
    <cfRule type="cellIs" dxfId="868" priority="1" operator="lessThan">
      <formula>0</formula>
    </cfRule>
  </conditionalFormatting>
  <conditionalFormatting sqref="AU27:AU28">
    <cfRule type="cellIs" dxfId="867" priority="25" operator="lessThan">
      <formula>0</formula>
    </cfRule>
  </conditionalFormatting>
  <conditionalFormatting sqref="AU30:AU31">
    <cfRule type="cellIs" dxfId="866" priority="19" operator="lessThan">
      <formula>0</formula>
    </cfRule>
  </conditionalFormatting>
  <conditionalFormatting sqref="AU33:AU35">
    <cfRule type="cellIs" dxfId="865" priority="13" operator="lessThan">
      <formula>0</formula>
    </cfRule>
  </conditionalFormatting>
  <conditionalFormatting sqref="AU37:AU38">
    <cfRule type="cellIs" dxfId="864" priority="7" operator="lessThan">
      <formula>0</formula>
    </cfRule>
  </conditionalFormatting>
  <printOptions horizontalCentered="1"/>
  <pageMargins left="0.19685039370078741" right="0.19685039370078741" top="0.19685039370078741" bottom="0.19685039370078741" header="0.19685039370078741" footer="0.19685039370078741"/>
  <pageSetup paperSize="8" scale="34" orientation="landscape" r:id="rId1"/>
  <ignoredErrors>
    <ignoredError sqref="D26 D29 D32 D9 D15 D36 D12 D18 AL36" formula="1"/>
    <ignoredError sqref="AP44:AS44 AQ46" unlockedFormula="1"/>
  </ignoredErrors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574523-2E39-493E-B8AA-FAFF75878395}">
  <sheetPr codeName="Feuil25">
    <tabColor rgb="FF003142"/>
    <pageSetUpPr fitToPage="1"/>
  </sheetPr>
  <dimension ref="A1:AX54"/>
  <sheetViews>
    <sheetView zoomScale="80" zoomScaleNormal="80" zoomScaleSheetLayoutView="55" workbookViewId="0">
      <pane xSplit="9" ySplit="6" topLeftCell="Y7" activePane="bottomRight" state="frozen"/>
      <selection pane="bottomRight" activeCell="Y1" sqref="Y1:AA2"/>
      <selection pane="bottomLeft" activeCell="A4" sqref="A4:AD5"/>
      <selection pane="topRight" activeCell="A4" sqref="A4:AD5"/>
    </sheetView>
  </sheetViews>
  <sheetFormatPr defaultColWidth="9.140625" defaultRowHeight="15" outlineLevelCol="1"/>
  <cols>
    <col min="1" max="1" width="35.42578125" style="402" customWidth="1"/>
    <col min="2" max="2" width="6.7109375" style="237" customWidth="1"/>
    <col min="3" max="7" width="5.42578125" style="237" customWidth="1"/>
    <col min="8" max="8" width="6.5703125" style="237" customWidth="1"/>
    <col min="9" max="9" width="43" style="423" customWidth="1"/>
    <col min="10" max="10" width="5.28515625" style="1688" bestFit="1" customWidth="1"/>
    <col min="11" max="11" width="16.5703125" style="664" customWidth="1"/>
    <col min="12" max="12" width="16.5703125" style="665" customWidth="1"/>
    <col min="13" max="13" width="4" style="428" bestFit="1" customWidth="1"/>
    <col min="14" max="14" width="4.7109375" style="428" bestFit="1" customWidth="1"/>
    <col min="15" max="15" width="5.5703125" style="428" customWidth="1"/>
    <col min="16" max="16" width="16.5703125" style="664" customWidth="1" outlineLevel="1"/>
    <col min="17" max="17" width="16.5703125" style="665" customWidth="1" outlineLevel="1"/>
    <col min="18" max="18" width="4" style="428" bestFit="1" customWidth="1" outlineLevel="1"/>
    <col min="19" max="19" width="4.7109375" style="428" bestFit="1" customWidth="1" outlineLevel="1"/>
    <col min="20" max="20" width="5.5703125" style="428" customWidth="1" outlineLevel="1"/>
    <col min="21" max="22" width="16.5703125" customWidth="1" outlineLevel="1"/>
    <col min="23" max="23" width="4" style="428" bestFit="1" customWidth="1" outlineLevel="1"/>
    <col min="24" max="24" width="4.7109375" style="428" bestFit="1" customWidth="1" outlineLevel="1"/>
    <col min="25" max="25" width="5.5703125" style="428" customWidth="1" outlineLevel="1"/>
    <col min="26" max="27" width="16.5703125" customWidth="1" outlineLevel="1"/>
    <col min="28" max="28" width="4" style="428" bestFit="1" customWidth="1" outlineLevel="1"/>
    <col min="29" max="29" width="4.7109375" style="428" bestFit="1" customWidth="1" outlineLevel="1"/>
    <col min="30" max="30" width="5.5703125" style="428" customWidth="1" outlineLevel="1"/>
    <col min="31" max="41" width="7.28515625" style="237" customWidth="1"/>
    <col min="42" max="43" width="5.42578125" style="237" bestFit="1" customWidth="1" outlineLevel="1"/>
    <col min="44" max="44" width="5.5703125" style="237" bestFit="1" customWidth="1"/>
    <col min="45" max="16384" width="9.140625" style="237"/>
  </cols>
  <sheetData>
    <row r="1" spans="1:46" ht="36.75" customHeight="1">
      <c r="A1" s="5120"/>
      <c r="B1" s="4942" t="s">
        <v>1292</v>
      </c>
      <c r="C1" s="4942"/>
      <c r="D1" s="4942"/>
      <c r="E1" s="4942"/>
      <c r="F1" s="4942"/>
      <c r="G1" s="4942"/>
      <c r="H1" s="4942"/>
      <c r="I1" s="4942"/>
      <c r="J1" s="663"/>
      <c r="K1" s="4945" t="s">
        <v>138</v>
      </c>
      <c r="L1" s="4945"/>
      <c r="M1" s="663"/>
      <c r="N1" s="663"/>
      <c r="O1" s="663"/>
      <c r="R1" s="663"/>
      <c r="S1" s="663"/>
      <c r="T1" s="663"/>
      <c r="U1" s="2261"/>
      <c r="V1" s="2261"/>
      <c r="W1" s="663"/>
      <c r="X1" s="663"/>
      <c r="Y1" s="663"/>
      <c r="Z1" s="663"/>
      <c r="AA1" s="663"/>
      <c r="AB1" s="663"/>
      <c r="AC1" s="663"/>
      <c r="AD1" s="663"/>
      <c r="AE1"/>
      <c r="AF1"/>
      <c r="AG1"/>
      <c r="AH1"/>
      <c r="AI1" s="1178"/>
      <c r="AJ1" s="1178"/>
      <c r="AK1" s="1178"/>
      <c r="AL1" s="5112" t="s">
        <v>139</v>
      </c>
      <c r="AM1" s="5112"/>
      <c r="AN1" s="5112"/>
      <c r="AO1" s="5112"/>
    </row>
    <row r="2" spans="1:46" ht="23.25" customHeight="1">
      <c r="A2" s="5120"/>
      <c r="B2" s="4942"/>
      <c r="C2" s="4942"/>
      <c r="D2" s="4942"/>
      <c r="E2" s="4942"/>
      <c r="F2" s="4942"/>
      <c r="G2" s="4942"/>
      <c r="H2" s="4942"/>
      <c r="I2" s="4942"/>
      <c r="J2" s="663"/>
      <c r="K2" s="4946" t="s">
        <v>140</v>
      </c>
      <c r="L2" s="4946"/>
      <c r="M2" s="663"/>
      <c r="N2" s="663"/>
      <c r="O2" s="663"/>
      <c r="R2" s="663"/>
      <c r="S2" s="663"/>
      <c r="T2" s="663"/>
      <c r="U2" s="2261"/>
      <c r="V2" s="2261"/>
      <c r="W2" s="663"/>
      <c r="X2" s="663"/>
      <c r="Y2" s="663"/>
      <c r="Z2" s="663"/>
      <c r="AA2" s="663"/>
      <c r="AB2" s="663"/>
      <c r="AC2" s="663"/>
      <c r="AD2" s="663"/>
      <c r="AE2" s="1178"/>
      <c r="AF2" s="1178"/>
      <c r="AG2" s="1178"/>
      <c r="AH2" s="1178"/>
      <c r="AI2" s="1178"/>
      <c r="AJ2" s="1178"/>
      <c r="AK2" s="1178"/>
      <c r="AL2" s="5052" t="s">
        <v>141</v>
      </c>
      <c r="AM2" s="5052"/>
      <c r="AN2" s="5052"/>
      <c r="AO2" s="5052"/>
    </row>
    <row r="3" spans="1:46" ht="29.25" customHeight="1" thickBot="1">
      <c r="A3" s="1692" t="s">
        <v>1293</v>
      </c>
      <c r="B3" s="5315" t="s">
        <v>143</v>
      </c>
      <c r="C3" s="5315"/>
      <c r="D3" s="5315"/>
      <c r="E3" s="5315"/>
      <c r="F3" s="5315"/>
      <c r="G3" s="5315"/>
      <c r="H3" s="5315"/>
      <c r="I3" s="5315"/>
      <c r="J3" s="663"/>
      <c r="K3" s="4947" t="s">
        <v>144</v>
      </c>
      <c r="L3" s="4947"/>
      <c r="M3" s="663"/>
      <c r="N3" s="663"/>
      <c r="O3" s="663"/>
      <c r="R3" s="663"/>
      <c r="S3" s="663"/>
      <c r="T3" s="663"/>
      <c r="U3" s="2261"/>
      <c r="V3" s="2261"/>
      <c r="W3" s="663"/>
      <c r="X3" s="663"/>
      <c r="Y3" s="663"/>
      <c r="Z3" s="663"/>
      <c r="AA3" s="663"/>
      <c r="AB3" s="663"/>
      <c r="AC3" s="663"/>
      <c r="AD3" s="663"/>
      <c r="AE3" s="663"/>
      <c r="AF3" s="663"/>
      <c r="AG3" s="663"/>
      <c r="AH3" s="663"/>
      <c r="AI3" s="663"/>
      <c r="AJ3" s="663"/>
      <c r="AK3" s="663"/>
      <c r="AL3" s="663"/>
      <c r="AM3" s="663"/>
      <c r="AN3" s="663"/>
      <c r="AO3" s="663"/>
      <c r="AP3" s="663"/>
      <c r="AQ3" s="663"/>
      <c r="AR3" s="663"/>
    </row>
    <row r="4" spans="1:46" ht="33.75" customHeight="1" thickBot="1">
      <c r="A4" s="4943" t="s">
        <v>145</v>
      </c>
      <c r="B4" s="4937"/>
      <c r="C4" s="4938"/>
      <c r="D4" s="4939"/>
      <c r="E4" s="14" t="s">
        <v>146</v>
      </c>
      <c r="F4" s="15" t="s">
        <v>146</v>
      </c>
      <c r="G4" s="244" t="s">
        <v>146</v>
      </c>
      <c r="H4" s="16"/>
      <c r="I4" s="4943" t="s">
        <v>147</v>
      </c>
      <c r="J4" s="17"/>
      <c r="K4" s="4934" t="s">
        <v>148</v>
      </c>
      <c r="L4" s="4935"/>
      <c r="M4" s="4935"/>
      <c r="N4" s="4935"/>
      <c r="O4" s="4936"/>
      <c r="P4" s="4934" t="s">
        <v>149</v>
      </c>
      <c r="Q4" s="4935"/>
      <c r="R4" s="4935"/>
      <c r="S4" s="4935"/>
      <c r="T4" s="4936"/>
      <c r="U4" s="4934" t="s">
        <v>150</v>
      </c>
      <c r="V4" s="4935"/>
      <c r="W4" s="4935"/>
      <c r="X4" s="4935"/>
      <c r="Y4" s="4936"/>
      <c r="Z4" s="4934" t="s">
        <v>151</v>
      </c>
      <c r="AA4" s="4935"/>
      <c r="AB4" s="4935"/>
      <c r="AC4" s="4935"/>
      <c r="AD4" s="4935"/>
      <c r="AE4" s="5018" t="s">
        <v>287</v>
      </c>
      <c r="AF4" s="5019"/>
      <c r="AG4" s="5019"/>
      <c r="AH4" s="5019"/>
      <c r="AI4" s="5019"/>
      <c r="AJ4" s="439" t="s">
        <v>154</v>
      </c>
      <c r="AK4" s="439"/>
      <c r="AL4" s="439"/>
      <c r="AM4" s="439" t="s">
        <v>155</v>
      </c>
      <c r="AN4" s="439"/>
      <c r="AO4" s="440"/>
      <c r="AP4" s="441" t="s">
        <v>156</v>
      </c>
      <c r="AQ4" s="247" t="s">
        <v>157</v>
      </c>
      <c r="AR4" s="248" t="s">
        <v>156</v>
      </c>
    </row>
    <row r="5" spans="1:46" ht="30.75" customHeight="1" thickBot="1">
      <c r="A5" s="4944"/>
      <c r="B5" s="22" t="s">
        <v>158</v>
      </c>
      <c r="C5" s="23" t="s">
        <v>159</v>
      </c>
      <c r="D5" s="24" t="s">
        <v>146</v>
      </c>
      <c r="E5" s="25" t="s">
        <v>160</v>
      </c>
      <c r="F5" s="26" t="s">
        <v>161</v>
      </c>
      <c r="G5" s="1382" t="s">
        <v>162</v>
      </c>
      <c r="H5" s="16" t="s">
        <v>163</v>
      </c>
      <c r="I5" s="4944"/>
      <c r="J5" s="17" t="s">
        <v>164</v>
      </c>
      <c r="K5" s="28" t="s">
        <v>165</v>
      </c>
      <c r="L5" s="29" t="s">
        <v>166</v>
      </c>
      <c r="M5" s="22" t="s">
        <v>158</v>
      </c>
      <c r="N5" s="23" t="s">
        <v>167</v>
      </c>
      <c r="O5" s="30" t="s">
        <v>168</v>
      </c>
      <c r="P5" s="28" t="s">
        <v>165</v>
      </c>
      <c r="Q5" s="29" t="s">
        <v>166</v>
      </c>
      <c r="R5" s="22" t="s">
        <v>158</v>
      </c>
      <c r="S5" s="23" t="s">
        <v>167</v>
      </c>
      <c r="T5" s="30" t="s">
        <v>168</v>
      </c>
      <c r="U5" s="28" t="s">
        <v>165</v>
      </c>
      <c r="V5" s="29" t="s">
        <v>166</v>
      </c>
      <c r="W5" s="22" t="s">
        <v>158</v>
      </c>
      <c r="X5" s="23" t="s">
        <v>167</v>
      </c>
      <c r="Y5" s="30" t="s">
        <v>168</v>
      </c>
      <c r="Z5" s="28" t="s">
        <v>165</v>
      </c>
      <c r="AA5" s="29" t="s">
        <v>166</v>
      </c>
      <c r="AB5" s="22" t="s">
        <v>158</v>
      </c>
      <c r="AC5" s="23" t="s">
        <v>167</v>
      </c>
      <c r="AD5" s="442" t="s">
        <v>168</v>
      </c>
      <c r="AE5" s="5281" t="s">
        <v>171</v>
      </c>
      <c r="AF5" s="5282"/>
      <c r="AG5" s="5282"/>
      <c r="AH5" s="5282"/>
      <c r="AI5" s="2853" t="s">
        <v>170</v>
      </c>
      <c r="AJ5" s="2853" t="s">
        <v>171</v>
      </c>
      <c r="AK5" s="2853" t="s">
        <v>172</v>
      </c>
      <c r="AL5" s="2853" t="s">
        <v>170</v>
      </c>
      <c r="AM5" s="2853" t="s">
        <v>171</v>
      </c>
      <c r="AN5" s="2853" t="s">
        <v>172</v>
      </c>
      <c r="AO5" s="2854" t="s">
        <v>170</v>
      </c>
      <c r="AP5" s="445" t="s">
        <v>173</v>
      </c>
      <c r="AQ5" s="257" t="s">
        <v>174</v>
      </c>
      <c r="AR5" s="258" t="s">
        <v>168</v>
      </c>
    </row>
    <row r="6" spans="1:46" customFormat="1">
      <c r="A6" s="872" t="s">
        <v>998</v>
      </c>
      <c r="B6" s="696"/>
      <c r="C6" s="696"/>
      <c r="D6" s="696"/>
      <c r="E6" s="1803"/>
      <c r="F6" s="1301"/>
      <c r="G6" s="876"/>
      <c r="H6" s="696"/>
      <c r="I6" s="877"/>
      <c r="J6" s="877"/>
      <c r="K6" s="3084"/>
      <c r="L6" s="3691"/>
      <c r="M6" s="569"/>
      <c r="N6" s="569"/>
      <c r="O6" s="569"/>
      <c r="P6" s="3084"/>
      <c r="Q6" s="3691"/>
      <c r="R6" s="569"/>
      <c r="S6" s="569"/>
      <c r="T6" s="569"/>
      <c r="U6" s="565"/>
      <c r="V6" s="565"/>
      <c r="W6" s="569"/>
      <c r="X6" s="569"/>
      <c r="Y6" s="569"/>
      <c r="Z6" s="565"/>
      <c r="AA6" s="565"/>
      <c r="AB6" s="569"/>
      <c r="AC6" s="569"/>
      <c r="AD6" s="569"/>
      <c r="AE6" s="560"/>
      <c r="AF6" s="560"/>
      <c r="AG6" s="560"/>
      <c r="AH6" s="560"/>
      <c r="AI6" s="560"/>
      <c r="AJ6" s="566"/>
      <c r="AK6" s="566"/>
      <c r="AL6" s="566"/>
      <c r="AM6" s="566"/>
      <c r="AN6" s="566"/>
      <c r="AO6" s="566"/>
      <c r="AP6" s="3692"/>
      <c r="AQ6" s="3692"/>
      <c r="AR6" s="3692"/>
      <c r="AS6" s="237"/>
      <c r="AT6" s="237"/>
    </row>
    <row r="7" spans="1:46" ht="31.5" customHeight="1">
      <c r="A7" s="5115" t="s">
        <v>1294</v>
      </c>
      <c r="B7" s="3693">
        <v>21</v>
      </c>
      <c r="C7" s="3694"/>
      <c r="D7" s="2283">
        <f t="shared" ref="D7:D12" si="0">SUM(E7:G7)</f>
        <v>0</v>
      </c>
      <c r="E7" s="896"/>
      <c r="F7" s="897"/>
      <c r="G7" s="1302"/>
      <c r="H7" s="3695"/>
      <c r="I7" s="3696" t="s">
        <v>1295</v>
      </c>
      <c r="J7" s="3697"/>
      <c r="K7" s="352" t="s">
        <v>699</v>
      </c>
      <c r="L7" s="353" t="s">
        <v>700</v>
      </c>
      <c r="M7" s="511">
        <v>21</v>
      </c>
      <c r="N7" s="857"/>
      <c r="O7" s="857"/>
      <c r="P7" s="2625"/>
      <c r="Q7" s="2626"/>
      <c r="R7" s="511"/>
      <c r="S7" s="857"/>
      <c r="T7" s="857"/>
      <c r="U7" s="2638"/>
      <c r="V7" s="2638"/>
      <c r="W7" s="511"/>
      <c r="X7" s="857"/>
      <c r="Y7" s="857"/>
      <c r="Z7" s="2875"/>
      <c r="AA7" s="2875"/>
      <c r="AB7" s="511"/>
      <c r="AC7" s="862"/>
      <c r="AD7" s="857"/>
      <c r="AE7" s="738" t="s">
        <v>221</v>
      </c>
      <c r="AF7" s="1200">
        <v>0.12</v>
      </c>
      <c r="AG7" s="739" t="s">
        <v>221</v>
      </c>
      <c r="AH7" s="1200">
        <v>0.12</v>
      </c>
      <c r="AI7" s="1200">
        <f>SUM(AF7:AH7)</f>
        <v>0.24</v>
      </c>
      <c r="AJ7" s="1819"/>
      <c r="AK7" s="3698"/>
      <c r="AL7" s="3699"/>
      <c r="AM7" s="1819"/>
      <c r="AN7" s="3698"/>
      <c r="AO7" s="1709"/>
      <c r="AP7" s="2149">
        <f t="shared" ref="AP7" si="1">(M7+R7+W7+AB7)-B7</f>
        <v>0</v>
      </c>
      <c r="AQ7" s="80">
        <f t="shared" ref="AQ7" si="2">(N7+S7+X7+AC7)-(C7+D7)</f>
        <v>0</v>
      </c>
      <c r="AR7" s="81">
        <f t="shared" ref="AR7" si="3">(O7+T7+Y7+AD7)-H7</f>
        <v>0</v>
      </c>
    </row>
    <row r="8" spans="1:46" ht="31.5" customHeight="1">
      <c r="A8" s="5116"/>
      <c r="B8" s="909">
        <v>15</v>
      </c>
      <c r="C8" s="897"/>
      <c r="D8" s="2283">
        <f t="shared" si="0"/>
        <v>0</v>
      </c>
      <c r="E8" s="896"/>
      <c r="F8" s="897"/>
      <c r="G8" s="1302"/>
      <c r="H8" s="910"/>
      <c r="I8" s="59" t="s">
        <v>1296</v>
      </c>
      <c r="J8" s="3700"/>
      <c r="K8" s="352" t="s">
        <v>738</v>
      </c>
      <c r="L8" s="353" t="s">
        <v>489</v>
      </c>
      <c r="M8" s="511">
        <v>15</v>
      </c>
      <c r="N8" s="511"/>
      <c r="O8" s="511"/>
      <c r="P8" s="2625"/>
      <c r="Q8" s="2626"/>
      <c r="R8" s="511"/>
      <c r="S8" s="511"/>
      <c r="T8" s="511"/>
      <c r="U8" s="2638"/>
      <c r="V8" s="2638"/>
      <c r="W8" s="511"/>
      <c r="X8" s="511"/>
      <c r="Y8" s="511"/>
      <c r="Z8" s="2875"/>
      <c r="AA8" s="2875"/>
      <c r="AB8" s="511"/>
      <c r="AC8" s="512"/>
      <c r="AD8" s="511"/>
      <c r="AE8" s="769" t="s">
        <v>221</v>
      </c>
      <c r="AF8" s="1710">
        <v>0.33</v>
      </c>
      <c r="AG8" s="3701"/>
      <c r="AH8" s="3633"/>
      <c r="AI8" s="1200">
        <f t="shared" ref="AI8:AI9" si="4">SUM(AF8:AH8)</f>
        <v>0.33</v>
      </c>
      <c r="AJ8" s="1819"/>
      <c r="AK8" s="3698"/>
      <c r="AL8" s="3699"/>
      <c r="AM8" s="1819"/>
      <c r="AN8" s="3698"/>
      <c r="AO8" s="1709"/>
      <c r="AP8" s="2149">
        <f t="shared" ref="AP8:AP10" si="5">(M8+R8+W8+AB8)-B8</f>
        <v>0</v>
      </c>
      <c r="AQ8" s="80">
        <f t="shared" ref="AQ8:AQ10" si="6">(N8+S8+X8+AC8)-(C8+D8)</f>
        <v>0</v>
      </c>
      <c r="AR8" s="81">
        <f t="shared" ref="AR8:AR10" si="7">(O8+T8+Y8+AD8)-H8</f>
        <v>0</v>
      </c>
    </row>
    <row r="9" spans="1:46" s="270" customFormat="1" ht="31.5" customHeight="1">
      <c r="A9" s="5116"/>
      <c r="B9" s="909">
        <v>12</v>
      </c>
      <c r="C9" s="897"/>
      <c r="D9" s="2283">
        <f t="shared" si="0"/>
        <v>0</v>
      </c>
      <c r="E9" s="896"/>
      <c r="F9" s="897"/>
      <c r="G9" s="1302"/>
      <c r="H9" s="910"/>
      <c r="I9" s="59" t="s">
        <v>1297</v>
      </c>
      <c r="J9" s="3702"/>
      <c r="K9" s="67" t="s">
        <v>1298</v>
      </c>
      <c r="L9" s="68" t="s">
        <v>336</v>
      </c>
      <c r="M9" s="511">
        <v>12</v>
      </c>
      <c r="N9" s="519"/>
      <c r="O9" s="519"/>
      <c r="P9" s="3019"/>
      <c r="Q9" s="3020"/>
      <c r="R9" s="519"/>
      <c r="S9" s="519"/>
      <c r="T9" s="519"/>
      <c r="U9" s="2060"/>
      <c r="V9" s="2060"/>
      <c r="W9" s="519"/>
      <c r="X9" s="519"/>
      <c r="Y9" s="519"/>
      <c r="Z9" s="2060"/>
      <c r="AA9" s="2060"/>
      <c r="AB9" s="519"/>
      <c r="AC9" s="520"/>
      <c r="AD9" s="519"/>
      <c r="AE9" s="769" t="s">
        <v>323</v>
      </c>
      <c r="AF9" s="1710">
        <v>0.33</v>
      </c>
      <c r="AG9" s="3701"/>
      <c r="AH9" s="3633"/>
      <c r="AI9" s="1200">
        <f t="shared" si="4"/>
        <v>0.33</v>
      </c>
      <c r="AJ9" s="1819"/>
      <c r="AK9" s="3698"/>
      <c r="AL9" s="3699"/>
      <c r="AM9" s="1819"/>
      <c r="AN9" s="3698"/>
      <c r="AO9" s="1709"/>
      <c r="AP9" s="2149">
        <f t="shared" si="5"/>
        <v>0</v>
      </c>
      <c r="AQ9" s="80">
        <f t="shared" si="6"/>
        <v>0</v>
      </c>
      <c r="AR9" s="81">
        <f t="shared" si="7"/>
        <v>0</v>
      </c>
    </row>
    <row r="10" spans="1:46" ht="31.5" customHeight="1">
      <c r="A10" s="5117"/>
      <c r="B10" s="909">
        <v>12</v>
      </c>
      <c r="C10" s="897"/>
      <c r="D10" s="2283">
        <f t="shared" si="0"/>
        <v>0</v>
      </c>
      <c r="E10" s="896"/>
      <c r="F10" s="897"/>
      <c r="G10" s="1302"/>
      <c r="H10" s="910"/>
      <c r="I10" s="59" t="s">
        <v>1299</v>
      </c>
      <c r="J10" s="3702"/>
      <c r="K10" s="327" t="s">
        <v>1300</v>
      </c>
      <c r="L10" s="328" t="s">
        <v>1301</v>
      </c>
      <c r="M10" s="519">
        <v>3</v>
      </c>
      <c r="N10" s="519"/>
      <c r="O10" s="519"/>
      <c r="P10" s="327" t="s">
        <v>1302</v>
      </c>
      <c r="Q10" s="328" t="s">
        <v>1176</v>
      </c>
      <c r="R10" s="519">
        <v>3</v>
      </c>
      <c r="S10" s="519"/>
      <c r="T10" s="519"/>
      <c r="U10" s="2060" t="s">
        <v>1303</v>
      </c>
      <c r="V10" s="2060" t="s">
        <v>1081</v>
      </c>
      <c r="W10" s="519">
        <v>6</v>
      </c>
      <c r="X10" s="519"/>
      <c r="Y10" s="519"/>
      <c r="Z10" s="2060"/>
      <c r="AA10" s="2060"/>
      <c r="AB10" s="519"/>
      <c r="AC10" s="520"/>
      <c r="AD10" s="519"/>
      <c r="AE10" s="769" t="s">
        <v>396</v>
      </c>
      <c r="AF10" s="3633"/>
      <c r="AG10" s="3701"/>
      <c r="AH10" s="3633"/>
      <c r="AI10" s="3633"/>
      <c r="AJ10" s="1819"/>
      <c r="AK10" s="3698"/>
      <c r="AL10" s="3699"/>
      <c r="AM10" s="1819"/>
      <c r="AN10" s="3698"/>
      <c r="AO10" s="1709"/>
      <c r="AP10" s="2149">
        <f t="shared" si="5"/>
        <v>0</v>
      </c>
      <c r="AQ10" s="80">
        <f t="shared" si="6"/>
        <v>0</v>
      </c>
      <c r="AR10" s="81">
        <f t="shared" si="7"/>
        <v>0</v>
      </c>
    </row>
    <row r="11" spans="1:46">
      <c r="A11" s="819" t="s">
        <v>469</v>
      </c>
      <c r="B11" s="820">
        <f>SUM(B7:B10)</f>
        <v>60</v>
      </c>
      <c r="C11" s="820">
        <f>SUM(C7:C10)</f>
        <v>0</v>
      </c>
      <c r="D11" s="821">
        <f>SUM(D7:D10)</f>
        <v>0</v>
      </c>
      <c r="E11" s="822">
        <f t="shared" ref="E11:H11" si="8">SUM(E7:E10)</f>
        <v>0</v>
      </c>
      <c r="F11" s="820">
        <f t="shared" ref="F11:G11" si="9">SUM(F7:F10)</f>
        <v>0</v>
      </c>
      <c r="G11" s="823">
        <f t="shared" si="9"/>
        <v>0</v>
      </c>
      <c r="H11" s="824">
        <f t="shared" si="8"/>
        <v>0</v>
      </c>
      <c r="I11" s="492"/>
      <c r="J11" s="95"/>
      <c r="K11" s="298"/>
      <c r="L11" s="299"/>
      <c r="M11" s="493"/>
      <c r="N11" s="493"/>
      <c r="O11" s="493"/>
      <c r="P11" s="99"/>
      <c r="Q11" s="300"/>
      <c r="R11" s="494"/>
      <c r="S11" s="494"/>
      <c r="T11" s="494"/>
      <c r="U11" s="98"/>
      <c r="V11" s="98"/>
      <c r="W11" s="493"/>
      <c r="X11" s="493"/>
      <c r="Y11" s="493"/>
      <c r="Z11" s="108"/>
      <c r="AA11" s="108"/>
      <c r="AB11" s="493"/>
      <c r="AC11" s="493"/>
      <c r="AD11" s="792"/>
      <c r="AE11" s="2890"/>
      <c r="AF11" s="1716"/>
      <c r="AG11" s="1717"/>
      <c r="AH11" s="1716"/>
      <c r="AI11" s="2343">
        <f>SUM(AI7:AI10)</f>
        <v>0.90000000000000013</v>
      </c>
      <c r="AJ11" s="1716"/>
      <c r="AK11" s="820"/>
      <c r="AL11" s="820"/>
      <c r="AM11" s="1716"/>
      <c r="AN11" s="820"/>
      <c r="AO11" s="821"/>
      <c r="AP11" s="820"/>
      <c r="AQ11" s="820"/>
      <c r="AR11" s="820"/>
    </row>
    <row r="12" spans="1:46" ht="31.5" customHeight="1">
      <c r="A12" s="5115" t="s">
        <v>1304</v>
      </c>
      <c r="B12" s="897"/>
      <c r="C12" s="897"/>
      <c r="D12" s="2283">
        <f t="shared" si="0"/>
        <v>30</v>
      </c>
      <c r="E12" s="896"/>
      <c r="F12" s="897"/>
      <c r="G12" s="3703">
        <v>30</v>
      </c>
      <c r="H12" s="910"/>
      <c r="I12" s="59" t="s">
        <v>1305</v>
      </c>
      <c r="J12" s="3702"/>
      <c r="K12" s="327" t="s">
        <v>674</v>
      </c>
      <c r="L12" s="328" t="s">
        <v>675</v>
      </c>
      <c r="M12" s="481"/>
      <c r="N12" s="519">
        <v>15</v>
      </c>
      <c r="O12" s="519"/>
      <c r="P12" s="67" t="s">
        <v>684</v>
      </c>
      <c r="Q12" s="68" t="s">
        <v>300</v>
      </c>
      <c r="R12" s="481"/>
      <c r="S12" s="519">
        <v>15</v>
      </c>
      <c r="T12" s="519"/>
      <c r="U12" s="2607"/>
      <c r="V12" s="2607"/>
      <c r="W12" s="519"/>
      <c r="X12" s="519"/>
      <c r="Y12" s="519"/>
      <c r="Z12" s="2607"/>
      <c r="AA12" s="2607"/>
      <c r="AB12" s="519"/>
      <c r="AC12" s="520"/>
      <c r="AD12" s="519"/>
      <c r="AE12" s="769" t="s">
        <v>323</v>
      </c>
      <c r="AF12" s="1710">
        <v>0.33</v>
      </c>
      <c r="AG12" s="3701"/>
      <c r="AH12" s="3633"/>
      <c r="AI12" s="1200">
        <f>SUM(AF12:AH12)</f>
        <v>0.33</v>
      </c>
      <c r="AJ12" s="1819"/>
      <c r="AK12" s="3698"/>
      <c r="AL12" s="3699"/>
      <c r="AM12" s="1819"/>
      <c r="AN12" s="3698"/>
      <c r="AO12" s="1709"/>
      <c r="AP12" s="2149">
        <f t="shared" ref="AP12:AP15" si="10">(M12+R12+W12+AB12)-B12</f>
        <v>0</v>
      </c>
      <c r="AQ12" s="80">
        <f t="shared" ref="AQ12:AQ15" si="11">(N12+S12+X12+AC12)-(C12+D12)</f>
        <v>0</v>
      </c>
      <c r="AR12" s="81">
        <f t="shared" ref="AR12:AR15" si="12">(O12+T12+Y12+AD12)-H12</f>
        <v>0</v>
      </c>
    </row>
    <row r="13" spans="1:46" ht="31.5" customHeight="1">
      <c r="A13" s="5116"/>
      <c r="B13" s="909">
        <v>18</v>
      </c>
      <c r="C13" s="897"/>
      <c r="D13" s="2283">
        <f t="shared" ref="D13:D21" si="13">SUM(E13:G13)</f>
        <v>0</v>
      </c>
      <c r="E13" s="896"/>
      <c r="F13" s="897"/>
      <c r="G13" s="1302"/>
      <c r="H13" s="910"/>
      <c r="I13" s="59" t="s">
        <v>1306</v>
      </c>
      <c r="J13" s="3702"/>
      <c r="K13" s="352" t="s">
        <v>738</v>
      </c>
      <c r="L13" s="353" t="s">
        <v>489</v>
      </c>
      <c r="M13" s="511">
        <v>18</v>
      </c>
      <c r="N13" s="519"/>
      <c r="O13" s="519"/>
      <c r="P13" s="67"/>
      <c r="Q13" s="68"/>
      <c r="R13" s="519"/>
      <c r="S13" s="519"/>
      <c r="T13" s="519"/>
      <c r="U13" s="2607"/>
      <c r="V13" s="2607"/>
      <c r="W13" s="519"/>
      <c r="X13" s="519"/>
      <c r="Y13" s="519"/>
      <c r="Z13" s="2607"/>
      <c r="AA13" s="2607"/>
      <c r="AB13" s="519"/>
      <c r="AC13" s="520"/>
      <c r="AD13" s="519"/>
      <c r="AE13" s="769" t="s">
        <v>221</v>
      </c>
      <c r="AF13" s="1710">
        <v>0.34</v>
      </c>
      <c r="AG13" s="3701"/>
      <c r="AH13" s="3633"/>
      <c r="AI13" s="1200">
        <f>SUM(AF13:AH13)</f>
        <v>0.34</v>
      </c>
      <c r="AJ13" s="1819"/>
      <c r="AK13" s="3698"/>
      <c r="AL13" s="3699"/>
      <c r="AM13" s="1819"/>
      <c r="AN13" s="3698"/>
      <c r="AO13" s="1709"/>
      <c r="AP13" s="2149">
        <f t="shared" si="10"/>
        <v>0</v>
      </c>
      <c r="AQ13" s="80">
        <f t="shared" si="11"/>
        <v>0</v>
      </c>
      <c r="AR13" s="81">
        <f t="shared" si="12"/>
        <v>0</v>
      </c>
      <c r="AS13" s="270"/>
      <c r="AT13" s="270"/>
    </row>
    <row r="14" spans="1:46" s="270" customFormat="1" ht="31.5" customHeight="1">
      <c r="A14" s="5116"/>
      <c r="B14" s="909">
        <v>21</v>
      </c>
      <c r="C14" s="897"/>
      <c r="D14" s="2283">
        <f t="shared" si="13"/>
        <v>0</v>
      </c>
      <c r="E14" s="896"/>
      <c r="F14" s="897"/>
      <c r="G14" s="1302"/>
      <c r="H14" s="910"/>
      <c r="I14" s="3704" t="s">
        <v>1307</v>
      </c>
      <c r="J14" s="3702"/>
      <c r="K14" s="327" t="s">
        <v>1265</v>
      </c>
      <c r="L14" s="328" t="s">
        <v>1238</v>
      </c>
      <c r="M14" s="511">
        <v>21</v>
      </c>
      <c r="N14" s="519"/>
      <c r="O14" s="519"/>
      <c r="P14" s="67"/>
      <c r="Q14" s="68"/>
      <c r="R14" s="519"/>
      <c r="S14" s="519"/>
      <c r="T14" s="519"/>
      <c r="U14" s="2060"/>
      <c r="V14" s="2060"/>
      <c r="W14" s="519"/>
      <c r="X14" s="519"/>
      <c r="Y14" s="519"/>
      <c r="Z14" s="2060"/>
      <c r="AA14" s="2060"/>
      <c r="AB14" s="519"/>
      <c r="AC14" s="520"/>
      <c r="AD14" s="519"/>
      <c r="AE14" s="769" t="s">
        <v>221</v>
      </c>
      <c r="AF14" s="1710">
        <v>0.33</v>
      </c>
      <c r="AG14" s="3701"/>
      <c r="AH14" s="3633"/>
      <c r="AI14" s="1200">
        <f>SUM(AF14:AH14)</f>
        <v>0.33</v>
      </c>
      <c r="AJ14" s="1819"/>
      <c r="AK14" s="3698"/>
      <c r="AL14" s="3699"/>
      <c r="AM14" s="1819"/>
      <c r="AN14" s="3698"/>
      <c r="AO14" s="1709"/>
      <c r="AP14" s="2149">
        <f t="shared" si="10"/>
        <v>0</v>
      </c>
      <c r="AQ14" s="80">
        <f t="shared" si="11"/>
        <v>0</v>
      </c>
      <c r="AR14" s="81">
        <f t="shared" si="12"/>
        <v>0</v>
      </c>
      <c r="AS14" s="237"/>
      <c r="AT14" s="237"/>
    </row>
    <row r="15" spans="1:46" ht="31.5" customHeight="1">
      <c r="A15" s="5117"/>
      <c r="B15" s="909">
        <v>6</v>
      </c>
      <c r="C15" s="897"/>
      <c r="D15" s="2283">
        <f t="shared" si="13"/>
        <v>0</v>
      </c>
      <c r="E15" s="896"/>
      <c r="F15" s="897"/>
      <c r="G15" s="1302"/>
      <c r="H15" s="910"/>
      <c r="I15" s="59" t="s">
        <v>1299</v>
      </c>
      <c r="J15" s="3702"/>
      <c r="K15" s="327" t="s">
        <v>1308</v>
      </c>
      <c r="L15" s="328" t="s">
        <v>1309</v>
      </c>
      <c r="M15" s="519">
        <v>6</v>
      </c>
      <c r="N15" s="519"/>
      <c r="O15" s="519"/>
      <c r="P15" s="3019"/>
      <c r="Q15" s="3020"/>
      <c r="R15" s="519"/>
      <c r="S15" s="519"/>
      <c r="T15" s="519"/>
      <c r="U15" s="2060"/>
      <c r="V15" s="2060"/>
      <c r="W15" s="519"/>
      <c r="X15" s="519"/>
      <c r="Y15" s="519"/>
      <c r="Z15" s="2060"/>
      <c r="AA15" s="2060"/>
      <c r="AB15" s="519"/>
      <c r="AC15" s="520"/>
      <c r="AD15" s="519"/>
      <c r="AE15" s="769" t="s">
        <v>396</v>
      </c>
      <c r="AF15" s="3633"/>
      <c r="AG15" s="3701"/>
      <c r="AH15" s="3633"/>
      <c r="AI15" s="3633"/>
      <c r="AJ15" s="1819"/>
      <c r="AK15" s="3698"/>
      <c r="AL15" s="3699"/>
      <c r="AM15" s="1819"/>
      <c r="AN15" s="3698"/>
      <c r="AO15" s="1709"/>
      <c r="AP15" s="2149">
        <f t="shared" si="10"/>
        <v>0</v>
      </c>
      <c r="AQ15" s="80">
        <f t="shared" si="11"/>
        <v>0</v>
      </c>
      <c r="AR15" s="81">
        <f t="shared" si="12"/>
        <v>0</v>
      </c>
    </row>
    <row r="16" spans="1:46">
      <c r="A16" s="819" t="s">
        <v>184</v>
      </c>
      <c r="B16" s="820">
        <f>SUM(B12:B15)</f>
        <v>45</v>
      </c>
      <c r="C16" s="820">
        <f>SUM(C12:C15)</f>
        <v>0</v>
      </c>
      <c r="D16" s="821">
        <f>SUM(D12:D15)</f>
        <v>30</v>
      </c>
      <c r="E16" s="822">
        <f t="shared" ref="E16:H16" si="14">SUM(E12:E15)</f>
        <v>0</v>
      </c>
      <c r="F16" s="820">
        <f t="shared" ref="F16:G16" si="15">SUM(F12:F15)</f>
        <v>0</v>
      </c>
      <c r="G16" s="823">
        <f t="shared" si="15"/>
        <v>30</v>
      </c>
      <c r="H16" s="824">
        <f t="shared" si="14"/>
        <v>0</v>
      </c>
      <c r="I16" s="492"/>
      <c r="J16" s="95"/>
      <c r="K16" s="298"/>
      <c r="L16" s="299"/>
      <c r="M16" s="493"/>
      <c r="N16" s="493"/>
      <c r="O16" s="493"/>
      <c r="P16" s="99"/>
      <c r="Q16" s="300"/>
      <c r="R16" s="494"/>
      <c r="S16" s="494"/>
      <c r="T16" s="494"/>
      <c r="U16" s="98"/>
      <c r="V16" s="98"/>
      <c r="W16" s="493"/>
      <c r="X16" s="493"/>
      <c r="Y16" s="493"/>
      <c r="Z16" s="108"/>
      <c r="AA16" s="108"/>
      <c r="AB16" s="493"/>
      <c r="AC16" s="493"/>
      <c r="AD16" s="792"/>
      <c r="AE16" s="2890"/>
      <c r="AF16" s="1716"/>
      <c r="AG16" s="1717"/>
      <c r="AH16" s="1716"/>
      <c r="AI16" s="2343">
        <f>SUM(AI12:AI15)</f>
        <v>1</v>
      </c>
      <c r="AJ16" s="1716"/>
      <c r="AK16" s="820"/>
      <c r="AL16" s="1731"/>
      <c r="AM16" s="1716"/>
      <c r="AN16" s="820"/>
      <c r="AO16" s="1730"/>
      <c r="AP16" s="1731"/>
      <c r="AQ16" s="1731"/>
      <c r="AR16" s="1731"/>
    </row>
    <row r="17" spans="1:50" ht="31.5" customHeight="1">
      <c r="A17" s="5115" t="s">
        <v>1310</v>
      </c>
      <c r="B17" s="909">
        <v>21</v>
      </c>
      <c r="C17" s="897"/>
      <c r="D17" s="2283">
        <f t="shared" si="13"/>
        <v>0</v>
      </c>
      <c r="E17" s="896"/>
      <c r="F17" s="897"/>
      <c r="G17" s="1302"/>
      <c r="H17" s="910"/>
      <c r="I17" s="59" t="s">
        <v>1311</v>
      </c>
      <c r="J17" s="3702"/>
      <c r="K17" s="327" t="s">
        <v>705</v>
      </c>
      <c r="L17" s="328" t="s">
        <v>706</v>
      </c>
      <c r="M17" s="511">
        <v>21</v>
      </c>
      <c r="N17" s="519"/>
      <c r="O17" s="519"/>
      <c r="P17" s="3019"/>
      <c r="Q17" s="3020"/>
      <c r="R17" s="519"/>
      <c r="S17" s="519"/>
      <c r="T17" s="519"/>
      <c r="U17" s="2060"/>
      <c r="V17" s="2060"/>
      <c r="W17" s="519"/>
      <c r="X17" s="519"/>
      <c r="Y17" s="519"/>
      <c r="Z17" s="2060"/>
      <c r="AA17" s="2060"/>
      <c r="AB17" s="519"/>
      <c r="AC17" s="520"/>
      <c r="AD17" s="519"/>
      <c r="AE17" s="769" t="s">
        <v>221</v>
      </c>
      <c r="AF17" s="1710">
        <v>0.25</v>
      </c>
      <c r="AG17" s="3701"/>
      <c r="AH17" s="3633"/>
      <c r="AI17" s="1200">
        <f>SUM(AF17:AH17)</f>
        <v>0.25</v>
      </c>
      <c r="AJ17" s="1819"/>
      <c r="AK17" s="3698"/>
      <c r="AL17" s="3699"/>
      <c r="AM17" s="1819"/>
      <c r="AN17" s="3698"/>
      <c r="AO17" s="1709"/>
      <c r="AP17" s="2149">
        <f t="shared" ref="AP17:AP21" si="16">(M17+R17+W17+AB17)-B17</f>
        <v>0</v>
      </c>
      <c r="AQ17" s="80">
        <f t="shared" ref="AQ17:AQ21" si="17">(N17+S17+X17+AC17)-(C17+D17)</f>
        <v>0</v>
      </c>
      <c r="AR17" s="81">
        <f t="shared" ref="AR17:AR21" si="18">(O17+T17+Y17+AD17)-H17</f>
        <v>0</v>
      </c>
    </row>
    <row r="18" spans="1:50" ht="31.5" customHeight="1">
      <c r="A18" s="5116"/>
      <c r="B18" s="909">
        <v>14</v>
      </c>
      <c r="C18" s="897"/>
      <c r="D18" s="2283">
        <f t="shared" si="13"/>
        <v>0</v>
      </c>
      <c r="E18" s="896"/>
      <c r="F18" s="897"/>
      <c r="G18" s="1302"/>
      <c r="H18" s="910"/>
      <c r="I18" s="59" t="s">
        <v>1312</v>
      </c>
      <c r="J18" s="3702"/>
      <c r="K18" s="67" t="s">
        <v>1313</v>
      </c>
      <c r="L18" s="328" t="s">
        <v>759</v>
      </c>
      <c r="M18" s="511">
        <v>14</v>
      </c>
      <c r="N18" s="519"/>
      <c r="O18" s="519"/>
      <c r="P18" s="3019"/>
      <c r="Q18" s="3020"/>
      <c r="R18" s="519"/>
      <c r="S18" s="519"/>
      <c r="T18" s="519"/>
      <c r="U18" s="2060"/>
      <c r="V18" s="2060"/>
      <c r="W18" s="519"/>
      <c r="X18" s="519"/>
      <c r="Y18" s="519"/>
      <c r="Z18" s="2060"/>
      <c r="AA18" s="2060"/>
      <c r="AB18" s="519"/>
      <c r="AC18" s="520"/>
      <c r="AD18" s="519"/>
      <c r="AE18" s="769" t="s">
        <v>323</v>
      </c>
      <c r="AF18" s="1710">
        <v>0.25</v>
      </c>
      <c r="AG18" s="3701"/>
      <c r="AH18" s="3633"/>
      <c r="AI18" s="1200">
        <f>SUM(AF18:AH18)</f>
        <v>0.25</v>
      </c>
      <c r="AJ18" s="1819"/>
      <c r="AK18" s="3698"/>
      <c r="AL18" s="3699"/>
      <c r="AM18" s="1819"/>
      <c r="AN18" s="3698"/>
      <c r="AO18" s="1709"/>
      <c r="AP18" s="2149">
        <f t="shared" si="16"/>
        <v>0</v>
      </c>
      <c r="AQ18" s="80">
        <f t="shared" si="17"/>
        <v>0</v>
      </c>
      <c r="AR18" s="81">
        <f t="shared" si="18"/>
        <v>0</v>
      </c>
    </row>
    <row r="19" spans="1:50" s="270" customFormat="1" ht="31.5" customHeight="1">
      <c r="A19" s="5116"/>
      <c r="B19" s="909">
        <v>21</v>
      </c>
      <c r="C19" s="897"/>
      <c r="D19" s="2283">
        <f t="shared" si="13"/>
        <v>0</v>
      </c>
      <c r="E19" s="896"/>
      <c r="F19" s="897"/>
      <c r="G19" s="1302"/>
      <c r="H19" s="910"/>
      <c r="I19" s="59" t="s">
        <v>1314</v>
      </c>
      <c r="J19" s="3702"/>
      <c r="K19" s="327" t="s">
        <v>705</v>
      </c>
      <c r="L19" s="328" t="s">
        <v>706</v>
      </c>
      <c r="M19" s="511">
        <v>21</v>
      </c>
      <c r="N19" s="519"/>
      <c r="O19" s="519"/>
      <c r="P19" s="3019"/>
      <c r="Q19" s="3020"/>
      <c r="R19" s="519"/>
      <c r="S19" s="519"/>
      <c r="T19" s="519"/>
      <c r="U19" s="2060"/>
      <c r="V19" s="2060"/>
      <c r="W19" s="519"/>
      <c r="X19" s="519"/>
      <c r="Y19" s="519"/>
      <c r="Z19" s="2060"/>
      <c r="AA19" s="2060"/>
      <c r="AB19" s="519"/>
      <c r="AC19" s="520"/>
      <c r="AD19" s="519"/>
      <c r="AE19" s="769" t="s">
        <v>221</v>
      </c>
      <c r="AF19" s="1710">
        <v>0.25</v>
      </c>
      <c r="AG19" s="3701"/>
      <c r="AH19" s="3633"/>
      <c r="AI19" s="1200">
        <f>SUM(AF19:AH19)</f>
        <v>0.25</v>
      </c>
      <c r="AJ19" s="1819"/>
      <c r="AK19" s="3698"/>
      <c r="AL19" s="3699"/>
      <c r="AM19" s="1819"/>
      <c r="AN19" s="3698"/>
      <c r="AO19" s="1709"/>
      <c r="AP19" s="2149">
        <f t="shared" si="16"/>
        <v>0</v>
      </c>
      <c r="AQ19" s="80">
        <f t="shared" si="17"/>
        <v>0</v>
      </c>
      <c r="AR19" s="81">
        <f t="shared" si="18"/>
        <v>0</v>
      </c>
      <c r="AS19" s="237"/>
      <c r="AT19" s="237"/>
      <c r="AU19" s="237"/>
      <c r="AV19" s="237"/>
      <c r="AW19" s="237"/>
      <c r="AX19" s="237"/>
    </row>
    <row r="20" spans="1:50" ht="31.5" customHeight="1">
      <c r="A20" s="5116"/>
      <c r="B20" s="909">
        <v>21</v>
      </c>
      <c r="C20" s="897"/>
      <c r="D20" s="2283">
        <f t="shared" si="13"/>
        <v>0</v>
      </c>
      <c r="E20" s="896"/>
      <c r="F20" s="897"/>
      <c r="G20" s="1302"/>
      <c r="H20" s="910"/>
      <c r="I20" s="59" t="s">
        <v>1315</v>
      </c>
      <c r="J20" s="3702"/>
      <c r="K20" s="67" t="s">
        <v>674</v>
      </c>
      <c r="L20" s="328" t="s">
        <v>675</v>
      </c>
      <c r="M20" s="511">
        <v>21</v>
      </c>
      <c r="N20" s="519"/>
      <c r="O20" s="519"/>
      <c r="P20" s="67"/>
      <c r="Q20" s="68"/>
      <c r="R20" s="519"/>
      <c r="S20" s="519"/>
      <c r="T20" s="519"/>
      <c r="U20" s="2060"/>
      <c r="V20" s="2060"/>
      <c r="W20" s="519"/>
      <c r="X20" s="519"/>
      <c r="Y20" s="519"/>
      <c r="Z20" s="2060"/>
      <c r="AA20" s="2060"/>
      <c r="AB20" s="519"/>
      <c r="AC20" s="519"/>
      <c r="AD20" s="850"/>
      <c r="AE20" s="2315" t="s">
        <v>357</v>
      </c>
      <c r="AF20" s="1710">
        <v>0.25</v>
      </c>
      <c r="AG20" s="3701"/>
      <c r="AH20" s="3633"/>
      <c r="AI20" s="1200">
        <f>SUM(AF20:AH20)</f>
        <v>0.25</v>
      </c>
      <c r="AJ20" s="1819"/>
      <c r="AK20" s="3698"/>
      <c r="AL20" s="3699"/>
      <c r="AM20" s="1819"/>
      <c r="AN20" s="3698"/>
      <c r="AO20" s="1709"/>
      <c r="AP20" s="2149">
        <f t="shared" si="16"/>
        <v>0</v>
      </c>
      <c r="AQ20" s="80">
        <f t="shared" si="17"/>
        <v>0</v>
      </c>
      <c r="AR20" s="81">
        <f t="shared" si="18"/>
        <v>0</v>
      </c>
    </row>
    <row r="21" spans="1:50" s="270" customFormat="1" ht="31.5" customHeight="1">
      <c r="A21" s="5117"/>
      <c r="B21" s="909">
        <v>10</v>
      </c>
      <c r="C21" s="897"/>
      <c r="D21" s="2283">
        <f t="shared" si="13"/>
        <v>0</v>
      </c>
      <c r="E21" s="896"/>
      <c r="F21" s="897"/>
      <c r="G21" s="1302"/>
      <c r="H21" s="910"/>
      <c r="I21" s="59" t="s">
        <v>1299</v>
      </c>
      <c r="J21" s="3702"/>
      <c r="K21" s="327" t="s">
        <v>1303</v>
      </c>
      <c r="L21" s="328" t="s">
        <v>1081</v>
      </c>
      <c r="M21" s="519">
        <v>9</v>
      </c>
      <c r="N21" s="519"/>
      <c r="O21" s="519"/>
      <c r="P21" s="327"/>
      <c r="Q21" s="328"/>
      <c r="R21" s="519"/>
      <c r="S21" s="519"/>
      <c r="T21" s="519"/>
      <c r="U21" s="2607"/>
      <c r="V21" s="2607"/>
      <c r="W21" s="519"/>
      <c r="X21" s="519"/>
      <c r="Y21" s="519"/>
      <c r="Z21" s="2060"/>
      <c r="AA21" s="2060"/>
      <c r="AB21" s="519"/>
      <c r="AC21" s="519"/>
      <c r="AD21" s="519"/>
      <c r="AE21" s="2315" t="s">
        <v>396</v>
      </c>
      <c r="AF21" s="3633"/>
      <c r="AG21" s="3701"/>
      <c r="AH21" s="3633"/>
      <c r="AI21" s="3633"/>
      <c r="AJ21" s="1819"/>
      <c r="AK21" s="3698"/>
      <c r="AL21" s="3699"/>
      <c r="AM21" s="1819"/>
      <c r="AN21" s="3698"/>
      <c r="AO21" s="1709"/>
      <c r="AP21" s="2149">
        <f t="shared" si="16"/>
        <v>-1</v>
      </c>
      <c r="AQ21" s="80">
        <f t="shared" si="17"/>
        <v>0</v>
      </c>
      <c r="AR21" s="81">
        <f t="shared" si="18"/>
        <v>0</v>
      </c>
    </row>
    <row r="22" spans="1:50">
      <c r="A22" s="819" t="s">
        <v>184</v>
      </c>
      <c r="B22" s="820">
        <f>SUM(B17:B21)</f>
        <v>87</v>
      </c>
      <c r="C22" s="820">
        <f>SUM(C17:C21)</f>
        <v>0</v>
      </c>
      <c r="D22" s="821">
        <f>SUM(D17:D21)</f>
        <v>0</v>
      </c>
      <c r="E22" s="822">
        <f t="shared" ref="E22:H22" si="19">SUM(E17:E21)</f>
        <v>0</v>
      </c>
      <c r="F22" s="820">
        <f t="shared" ref="F22:G22" si="20">SUM(F17:F21)</f>
        <v>0</v>
      </c>
      <c r="G22" s="823">
        <f t="shared" si="20"/>
        <v>0</v>
      </c>
      <c r="H22" s="824">
        <f t="shared" si="19"/>
        <v>0</v>
      </c>
      <c r="I22" s="492"/>
      <c r="J22" s="95"/>
      <c r="K22" s="298"/>
      <c r="L22" s="299"/>
      <c r="M22" s="493"/>
      <c r="N22" s="493"/>
      <c r="O22" s="493"/>
      <c r="P22" s="99"/>
      <c r="Q22" s="300"/>
      <c r="R22" s="494"/>
      <c r="S22" s="494"/>
      <c r="T22" s="494"/>
      <c r="U22" s="98"/>
      <c r="V22" s="98"/>
      <c r="W22" s="493"/>
      <c r="X22" s="493"/>
      <c r="Y22" s="493"/>
      <c r="Z22" s="108"/>
      <c r="AA22" s="108"/>
      <c r="AB22" s="493"/>
      <c r="AC22" s="493"/>
      <c r="AD22" s="493"/>
      <c r="AE22" s="1717"/>
      <c r="AF22" s="1716"/>
      <c r="AG22" s="1717"/>
      <c r="AH22" s="1716"/>
      <c r="AI22" s="2343">
        <f>SUM(AI17:AI21)</f>
        <v>1</v>
      </c>
      <c r="AJ22" s="1716"/>
      <c r="AK22" s="820"/>
      <c r="AL22" s="1731"/>
      <c r="AM22" s="1716"/>
      <c r="AN22" s="820"/>
      <c r="AO22" s="1730"/>
      <c r="AP22" s="1731"/>
      <c r="AQ22" s="1731"/>
      <c r="AR22" s="1731"/>
      <c r="AS22" s="270"/>
      <c r="AT22" s="270"/>
      <c r="AU22" s="270"/>
      <c r="AV22" s="270"/>
      <c r="AW22" s="270"/>
      <c r="AX22" s="270"/>
    </row>
    <row r="23" spans="1:50" ht="31.5" customHeight="1">
      <c r="A23" s="5115" t="s">
        <v>1316</v>
      </c>
      <c r="B23" s="909">
        <v>21</v>
      </c>
      <c r="C23" s="897"/>
      <c r="D23" s="2283">
        <f t="shared" ref="D23:D25" si="21">SUM(E23:G23)</f>
        <v>0</v>
      </c>
      <c r="E23" s="896"/>
      <c r="F23" s="897"/>
      <c r="G23" s="1302"/>
      <c r="H23" s="910"/>
      <c r="I23" s="3704" t="s">
        <v>1317</v>
      </c>
      <c r="J23" s="3702"/>
      <c r="K23" s="352" t="s">
        <v>699</v>
      </c>
      <c r="L23" s="353" t="s">
        <v>700</v>
      </c>
      <c r="M23" s="511">
        <v>21</v>
      </c>
      <c r="N23" s="469"/>
      <c r="O23" s="469"/>
      <c r="P23" s="67"/>
      <c r="Q23" s="68"/>
      <c r="R23" s="469"/>
      <c r="S23" s="469"/>
      <c r="T23" s="469"/>
      <c r="U23" s="2638"/>
      <c r="V23" s="2638"/>
      <c r="W23" s="469"/>
      <c r="X23" s="469"/>
      <c r="Y23" s="469"/>
      <c r="Z23" s="2638"/>
      <c r="AA23" s="2638"/>
      <c r="AB23" s="469"/>
      <c r="AC23" s="469"/>
      <c r="AD23" s="469"/>
      <c r="AE23" s="739" t="s">
        <v>221</v>
      </c>
      <c r="AF23" s="1200">
        <v>0.25</v>
      </c>
      <c r="AG23" s="739" t="s">
        <v>221</v>
      </c>
      <c r="AH23" s="1200">
        <v>0.25</v>
      </c>
      <c r="AI23" s="1200">
        <f>SUM(AE23:AH23)</f>
        <v>0.5</v>
      </c>
      <c r="AJ23" s="1819"/>
      <c r="AK23" s="3698"/>
      <c r="AL23" s="3699"/>
      <c r="AM23" s="1819"/>
      <c r="AN23" s="3698"/>
      <c r="AO23" s="1709"/>
      <c r="AP23" s="2149">
        <f t="shared" ref="AP23:AP26" si="22">(M23+R23+W23+AB23)-B23</f>
        <v>0</v>
      </c>
      <c r="AQ23" s="80">
        <f t="shared" ref="AQ23:AQ26" si="23">(N23+S23+X23+AC23)-(C23+D23)</f>
        <v>0</v>
      </c>
      <c r="AR23" s="81">
        <f t="shared" ref="AR23:AR26" si="24">(O23+T23+Y23+AD23)-H23</f>
        <v>0</v>
      </c>
      <c r="AU23" s="270"/>
      <c r="AV23" s="270"/>
      <c r="AW23" s="270"/>
      <c r="AX23" s="270"/>
    </row>
    <row r="24" spans="1:50" ht="31.5" customHeight="1">
      <c r="A24" s="5116"/>
      <c r="B24" s="909">
        <v>21</v>
      </c>
      <c r="C24" s="897"/>
      <c r="D24" s="2283">
        <f t="shared" si="21"/>
        <v>0</v>
      </c>
      <c r="E24" s="896"/>
      <c r="F24" s="897"/>
      <c r="G24" s="1302"/>
      <c r="H24" s="910"/>
      <c r="I24" s="3704" t="s">
        <v>1318</v>
      </c>
      <c r="J24" s="3702"/>
      <c r="K24" s="327" t="s">
        <v>907</v>
      </c>
      <c r="L24" s="328" t="s">
        <v>908</v>
      </c>
      <c r="M24" s="511">
        <v>21</v>
      </c>
      <c r="N24" s="519"/>
      <c r="O24" s="519"/>
      <c r="P24" s="3019"/>
      <c r="Q24" s="3020"/>
      <c r="R24" s="519"/>
      <c r="S24" s="519"/>
      <c r="T24" s="519"/>
      <c r="U24" s="2060"/>
      <c r="V24" s="2060"/>
      <c r="W24" s="519"/>
      <c r="X24" s="519"/>
      <c r="Y24" s="519"/>
      <c r="Z24" s="2060"/>
      <c r="AA24" s="2060"/>
      <c r="AB24" s="519"/>
      <c r="AC24" s="519"/>
      <c r="AD24" s="519"/>
      <c r="AE24" s="2315" t="s">
        <v>221</v>
      </c>
      <c r="AF24" s="1710">
        <v>0.5</v>
      </c>
      <c r="AG24" s="3701"/>
      <c r="AH24" s="3633"/>
      <c r="AI24" s="1200">
        <f>SUM(AF24:AH24)</f>
        <v>0.5</v>
      </c>
      <c r="AJ24" s="1819"/>
      <c r="AK24" s="3698"/>
      <c r="AL24" s="3699"/>
      <c r="AM24" s="1819"/>
      <c r="AN24" s="3698"/>
      <c r="AO24" s="1709"/>
      <c r="AP24" s="2149">
        <f t="shared" si="22"/>
        <v>0</v>
      </c>
      <c r="AQ24" s="80">
        <f t="shared" si="23"/>
        <v>0</v>
      </c>
      <c r="AR24" s="81">
        <f t="shared" si="24"/>
        <v>0</v>
      </c>
    </row>
    <row r="25" spans="1:50" s="270" customFormat="1" ht="31.5" customHeight="1">
      <c r="A25" s="5116"/>
      <c r="B25" s="909">
        <v>4</v>
      </c>
      <c r="C25" s="897"/>
      <c r="D25" s="2283">
        <f t="shared" si="21"/>
        <v>15</v>
      </c>
      <c r="E25" s="896"/>
      <c r="F25" s="897"/>
      <c r="G25" s="3703">
        <v>15</v>
      </c>
      <c r="H25" s="910"/>
      <c r="I25" s="59" t="s">
        <v>1319</v>
      </c>
      <c r="J25" s="3702"/>
      <c r="K25" s="352" t="s">
        <v>699</v>
      </c>
      <c r="L25" s="353" t="s">
        <v>700</v>
      </c>
      <c r="M25" s="519">
        <v>4</v>
      </c>
      <c r="N25" s="519">
        <v>9</v>
      </c>
      <c r="O25" s="519"/>
      <c r="P25" s="67" t="s">
        <v>674</v>
      </c>
      <c r="Q25" s="328" t="s">
        <v>675</v>
      </c>
      <c r="R25" s="519"/>
      <c r="S25" s="519">
        <v>6</v>
      </c>
      <c r="T25" s="519"/>
      <c r="U25" s="2607"/>
      <c r="V25" s="2607"/>
      <c r="W25" s="519"/>
      <c r="X25" s="519"/>
      <c r="Y25" s="519"/>
      <c r="Z25" s="2060"/>
      <c r="AA25" s="2060"/>
      <c r="AB25" s="519"/>
      <c r="AC25" s="519"/>
      <c r="AD25" s="519"/>
      <c r="AE25" s="2315" t="s">
        <v>396</v>
      </c>
      <c r="AF25" s="3633"/>
      <c r="AG25" s="3701"/>
      <c r="AH25" s="3633"/>
      <c r="AI25" s="3633"/>
      <c r="AJ25" s="3705"/>
      <c r="AK25" s="3698"/>
      <c r="AL25" s="3699"/>
      <c r="AM25" s="1819"/>
      <c r="AN25" s="3698"/>
      <c r="AO25" s="1709"/>
      <c r="AP25" s="2149">
        <f t="shared" si="22"/>
        <v>0</v>
      </c>
      <c r="AQ25" s="80">
        <f t="shared" si="23"/>
        <v>0</v>
      </c>
      <c r="AR25" s="81">
        <f t="shared" si="24"/>
        <v>0</v>
      </c>
      <c r="AU25" s="237"/>
      <c r="AV25" s="237"/>
      <c r="AW25" s="237"/>
      <c r="AX25" s="237"/>
    </row>
    <row r="26" spans="1:50" ht="31.5" customHeight="1">
      <c r="A26" s="5117"/>
      <c r="B26" s="897"/>
      <c r="C26" s="909">
        <v>15</v>
      </c>
      <c r="D26" s="2283">
        <f t="shared" ref="D26" si="25">SUM(E26:G26)</f>
        <v>0</v>
      </c>
      <c r="E26" s="896"/>
      <c r="F26" s="897"/>
      <c r="G26" s="1302"/>
      <c r="H26" s="910"/>
      <c r="I26" s="59" t="s">
        <v>1299</v>
      </c>
      <c r="J26" s="3702"/>
      <c r="K26" s="327" t="s">
        <v>1320</v>
      </c>
      <c r="L26" s="328" t="s">
        <v>1321</v>
      </c>
      <c r="M26" s="519"/>
      <c r="N26" s="519">
        <v>6</v>
      </c>
      <c r="O26" s="519"/>
      <c r="P26" s="327" t="s">
        <v>1303</v>
      </c>
      <c r="Q26" s="328" t="s">
        <v>1081</v>
      </c>
      <c r="R26" s="519"/>
      <c r="S26" s="519">
        <v>3</v>
      </c>
      <c r="T26" s="519"/>
      <c r="U26" s="2607" t="s">
        <v>1300</v>
      </c>
      <c r="V26" s="2607" t="s">
        <v>1301</v>
      </c>
      <c r="W26" s="519"/>
      <c r="X26" s="519">
        <v>3</v>
      </c>
      <c r="Y26" s="519"/>
      <c r="Z26" s="2060" t="s">
        <v>1302</v>
      </c>
      <c r="AA26" s="2060" t="s">
        <v>1176</v>
      </c>
      <c r="AB26" s="519"/>
      <c r="AC26" s="519">
        <v>3</v>
      </c>
      <c r="AD26" s="519"/>
      <c r="AE26" s="2315" t="s">
        <v>396</v>
      </c>
      <c r="AF26" s="3633"/>
      <c r="AG26" s="3701"/>
      <c r="AH26" s="3633"/>
      <c r="AI26" s="3633"/>
      <c r="AJ26" s="3705"/>
      <c r="AK26" s="3698"/>
      <c r="AL26" s="3699"/>
      <c r="AM26" s="1819"/>
      <c r="AN26" s="3698"/>
      <c r="AO26" s="1709"/>
      <c r="AP26" s="2149">
        <f t="shared" si="22"/>
        <v>0</v>
      </c>
      <c r="AQ26" s="80">
        <f t="shared" si="23"/>
        <v>0</v>
      </c>
      <c r="AR26" s="81">
        <f t="shared" si="24"/>
        <v>0</v>
      </c>
    </row>
    <row r="27" spans="1:50" s="270" customFormat="1">
      <c r="A27" s="819" t="s">
        <v>184</v>
      </c>
      <c r="B27" s="820">
        <f>+SUM(B23:B26)</f>
        <v>46</v>
      </c>
      <c r="C27" s="820">
        <f t="shared" ref="C27:H27" si="26">+SUM(C23:C26)</f>
        <v>15</v>
      </c>
      <c r="D27" s="1827">
        <f>+SUM(D23:D26)</f>
        <v>15</v>
      </c>
      <c r="E27" s="822">
        <f t="shared" si="26"/>
        <v>0</v>
      </c>
      <c r="F27" s="820">
        <f t="shared" ref="F27:G27" si="27">+SUM(F23:F26)</f>
        <v>0</v>
      </c>
      <c r="G27" s="823">
        <f t="shared" si="27"/>
        <v>15</v>
      </c>
      <c r="H27" s="824">
        <f t="shared" si="26"/>
        <v>0</v>
      </c>
      <c r="I27" s="492"/>
      <c r="J27" s="95"/>
      <c r="K27" s="298"/>
      <c r="L27" s="299"/>
      <c r="M27" s="493"/>
      <c r="N27" s="493"/>
      <c r="O27" s="493"/>
      <c r="P27" s="99"/>
      <c r="Q27" s="300"/>
      <c r="R27" s="494"/>
      <c r="S27" s="494"/>
      <c r="T27" s="494"/>
      <c r="U27" s="98"/>
      <c r="V27" s="98"/>
      <c r="W27" s="493"/>
      <c r="X27" s="493"/>
      <c r="Y27" s="493"/>
      <c r="Z27" s="108"/>
      <c r="AA27" s="108"/>
      <c r="AB27" s="493"/>
      <c r="AC27" s="493"/>
      <c r="AD27" s="493"/>
      <c r="AE27" s="1213"/>
      <c r="AF27" s="2339"/>
      <c r="AG27" s="1213"/>
      <c r="AH27" s="2339"/>
      <c r="AI27" s="2343">
        <f>SUM(AI23:AI26)</f>
        <v>1</v>
      </c>
      <c r="AJ27" s="2339"/>
      <c r="AK27" s="2339"/>
      <c r="AL27" s="2339"/>
      <c r="AM27" s="2339"/>
      <c r="AN27" s="2339"/>
      <c r="AO27" s="3706"/>
      <c r="AP27" s="3706"/>
      <c r="AQ27" s="3706"/>
      <c r="AR27" s="3706"/>
      <c r="AS27" s="237"/>
      <c r="AT27" s="237"/>
      <c r="AU27" s="237"/>
      <c r="AV27" s="237"/>
      <c r="AW27" s="237"/>
      <c r="AX27" s="237"/>
    </row>
    <row r="28" spans="1:50" ht="31.5" customHeight="1">
      <c r="A28" s="5114" t="s">
        <v>1281</v>
      </c>
      <c r="B28" s="897"/>
      <c r="C28" s="909">
        <v>20</v>
      </c>
      <c r="D28" s="2283">
        <f t="shared" ref="D28:D29" si="28">SUM(E28:G28)</f>
        <v>0</v>
      </c>
      <c r="E28" s="896"/>
      <c r="F28" s="897"/>
      <c r="G28" s="1302"/>
      <c r="H28" s="910"/>
      <c r="I28" s="768" t="s">
        <v>313</v>
      </c>
      <c r="J28" s="3707"/>
      <c r="K28" s="327" t="s">
        <v>1322</v>
      </c>
      <c r="L28" s="328" t="s">
        <v>1323</v>
      </c>
      <c r="M28" s="1811"/>
      <c r="N28" s="1811">
        <v>20</v>
      </c>
      <c r="O28" s="1811"/>
      <c r="P28" s="67"/>
      <c r="Q28" s="68"/>
      <c r="R28" s="1811"/>
      <c r="S28" s="1811"/>
      <c r="T28" s="1811"/>
      <c r="U28" s="2060"/>
      <c r="V28" s="2060"/>
      <c r="W28" s="1811"/>
      <c r="X28" s="1811"/>
      <c r="Y28" s="1811"/>
      <c r="Z28" s="2060"/>
      <c r="AA28" s="2060"/>
      <c r="AB28" s="1811"/>
      <c r="AC28" s="1811"/>
      <c r="AD28" s="1811"/>
      <c r="AE28" s="739" t="s">
        <v>228</v>
      </c>
      <c r="AF28" s="1200">
        <v>0.25</v>
      </c>
      <c r="AG28" s="739" t="s">
        <v>229</v>
      </c>
      <c r="AH28" s="1200">
        <v>0.25</v>
      </c>
      <c r="AI28" s="1200">
        <f>SUM(AF28:AH28)</f>
        <v>0.5</v>
      </c>
      <c r="AJ28" s="1819"/>
      <c r="AK28" s="1819"/>
      <c r="AL28" s="1819"/>
      <c r="AM28" s="1819"/>
      <c r="AN28" s="1819"/>
      <c r="AO28" s="1737"/>
      <c r="AP28" s="2149">
        <f t="shared" ref="AP28:AP29" si="29">(M28+R28+W28+AB28)-B28</f>
        <v>0</v>
      </c>
      <c r="AQ28" s="80">
        <f t="shared" ref="AQ28:AQ29" si="30">(N28+S28+X28+AC28)-(C28+D28)</f>
        <v>0</v>
      </c>
      <c r="AR28" s="81">
        <f t="shared" ref="AR28:AR29" si="31">(O28+T28+Y28+AD28)-H28</f>
        <v>0</v>
      </c>
    </row>
    <row r="29" spans="1:50" ht="31.5" customHeight="1">
      <c r="A29" s="5115"/>
      <c r="B29" s="897"/>
      <c r="C29" s="909">
        <v>20</v>
      </c>
      <c r="D29" s="2283">
        <f t="shared" si="28"/>
        <v>0</v>
      </c>
      <c r="E29" s="896"/>
      <c r="F29" s="897"/>
      <c r="G29" s="1302"/>
      <c r="H29" s="910"/>
      <c r="I29" s="768" t="s">
        <v>318</v>
      </c>
      <c r="J29" s="3707"/>
      <c r="K29" s="327" t="s">
        <v>518</v>
      </c>
      <c r="L29" s="328" t="s">
        <v>519</v>
      </c>
      <c r="M29" s="519"/>
      <c r="N29" s="519"/>
      <c r="O29" s="519"/>
      <c r="P29" s="67"/>
      <c r="Q29" s="68"/>
      <c r="R29" s="519"/>
      <c r="S29" s="519"/>
      <c r="T29" s="519"/>
      <c r="U29" s="2060"/>
      <c r="V29" s="2060"/>
      <c r="W29" s="519"/>
      <c r="X29" s="519"/>
      <c r="Y29" s="519"/>
      <c r="Z29" s="2060"/>
      <c r="AA29" s="2060"/>
      <c r="AB29" s="519"/>
      <c r="AC29" s="519"/>
      <c r="AD29" s="519"/>
      <c r="AE29" s="739" t="s">
        <v>228</v>
      </c>
      <c r="AF29" s="1200">
        <v>0.25</v>
      </c>
      <c r="AG29" s="739" t="s">
        <v>229</v>
      </c>
      <c r="AH29" s="1200">
        <v>0.25</v>
      </c>
      <c r="AI29" s="1200">
        <f>SUM(AF29:AH29)</f>
        <v>0.5</v>
      </c>
      <c r="AJ29" s="1819"/>
      <c r="AK29" s="1819"/>
      <c r="AL29" s="1819"/>
      <c r="AM29" s="1819"/>
      <c r="AN29" s="1819"/>
      <c r="AO29" s="1737"/>
      <c r="AP29" s="2149">
        <f t="shared" si="29"/>
        <v>0</v>
      </c>
      <c r="AQ29" s="80">
        <f t="shared" si="30"/>
        <v>-20</v>
      </c>
      <c r="AR29" s="81">
        <f t="shared" si="31"/>
        <v>0</v>
      </c>
    </row>
    <row r="30" spans="1:50">
      <c r="A30" s="819" t="s">
        <v>420</v>
      </c>
      <c r="B30" s="820">
        <f>SUM(B28:B29)</f>
        <v>0</v>
      </c>
      <c r="C30" s="820">
        <f>SUM(C28:C29)</f>
        <v>40</v>
      </c>
      <c r="D30" s="821">
        <f t="shared" ref="D30:H30" si="32">SUM(D28:D29)</f>
        <v>0</v>
      </c>
      <c r="E30" s="822">
        <f t="shared" si="32"/>
        <v>0</v>
      </c>
      <c r="F30" s="820">
        <f t="shared" ref="F30:G30" si="33">SUM(F28:F29)</f>
        <v>0</v>
      </c>
      <c r="G30" s="823">
        <f t="shared" si="33"/>
        <v>0</v>
      </c>
      <c r="H30" s="824">
        <f t="shared" si="32"/>
        <v>0</v>
      </c>
      <c r="I30" s="492"/>
      <c r="J30" s="95"/>
      <c r="K30" s="298"/>
      <c r="L30" s="299"/>
      <c r="M30" s="493"/>
      <c r="N30" s="493"/>
      <c r="O30" s="493"/>
      <c r="P30" s="99"/>
      <c r="Q30" s="300"/>
      <c r="R30" s="494"/>
      <c r="S30" s="494"/>
      <c r="T30" s="494"/>
      <c r="U30" s="98"/>
      <c r="V30" s="98"/>
      <c r="W30" s="493"/>
      <c r="X30" s="493"/>
      <c r="Y30" s="493"/>
      <c r="Z30" s="108"/>
      <c r="AA30" s="108"/>
      <c r="AB30" s="493"/>
      <c r="AC30" s="493"/>
      <c r="AD30" s="493"/>
      <c r="AE30" s="1717"/>
      <c r="AF30" s="1716"/>
      <c r="AG30" s="1717"/>
      <c r="AH30" s="1716"/>
      <c r="AI30" s="2343">
        <f>SUM(AI28:AI29)</f>
        <v>1</v>
      </c>
      <c r="AJ30" s="1716"/>
      <c r="AK30" s="820"/>
      <c r="AL30" s="820"/>
      <c r="AM30" s="1716"/>
      <c r="AN30" s="820"/>
      <c r="AO30" s="821"/>
      <c r="AP30" s="820"/>
      <c r="AQ30" s="820"/>
      <c r="AR30" s="820"/>
      <c r="AS30" s="270"/>
      <c r="AT30" s="270"/>
    </row>
    <row r="31" spans="1:50" customFormat="1">
      <c r="A31" s="872" t="s">
        <v>1054</v>
      </c>
      <c r="B31" s="2531"/>
      <c r="C31" s="2531"/>
      <c r="D31" s="2531"/>
      <c r="E31" s="874"/>
      <c r="F31" s="875"/>
      <c r="G31" s="876"/>
      <c r="H31" s="2531"/>
      <c r="I31" s="3708"/>
      <c r="J31" s="3708"/>
      <c r="K31" s="3084"/>
      <c r="L31" s="3691"/>
      <c r="M31" s="569"/>
      <c r="N31" s="569"/>
      <c r="O31" s="569"/>
      <c r="P31" s="3084"/>
      <c r="Q31" s="3691"/>
      <c r="R31" s="569"/>
      <c r="S31" s="569"/>
      <c r="T31" s="569"/>
      <c r="U31" s="565"/>
      <c r="V31" s="565"/>
      <c r="W31" s="569"/>
      <c r="X31" s="569"/>
      <c r="Y31" s="569"/>
      <c r="Z31" s="565"/>
      <c r="AA31" s="565"/>
      <c r="AB31" s="569"/>
      <c r="AC31" s="569"/>
      <c r="AD31" s="569"/>
      <c r="AE31" s="3709"/>
      <c r="AF31" s="565"/>
      <c r="AG31" s="3709"/>
      <c r="AH31" s="565"/>
      <c r="AI31" s="565"/>
      <c r="AJ31" s="565"/>
      <c r="AK31" s="565"/>
      <c r="AL31" s="565"/>
      <c r="AM31" s="565"/>
      <c r="AN31" s="565"/>
      <c r="AO31" s="565"/>
      <c r="AP31" s="565"/>
      <c r="AQ31" s="565"/>
      <c r="AR31" s="565"/>
      <c r="AS31" s="237"/>
      <c r="AT31" s="237"/>
    </row>
    <row r="32" spans="1:50" ht="31.5" customHeight="1">
      <c r="A32" s="846" t="s">
        <v>1324</v>
      </c>
      <c r="B32" s="897"/>
      <c r="C32" s="897"/>
      <c r="D32" s="2283">
        <f t="shared" ref="D32" si="34">SUM(E32:G32)</f>
        <v>0</v>
      </c>
      <c r="E32" s="896"/>
      <c r="F32" s="897"/>
      <c r="G32" s="1302"/>
      <c r="H32" s="910"/>
      <c r="I32" s="768" t="s">
        <v>717</v>
      </c>
      <c r="J32" s="1722"/>
      <c r="K32" s="352"/>
      <c r="L32" s="353"/>
      <c r="M32" s="511"/>
      <c r="N32" s="511"/>
      <c r="O32" s="511"/>
      <c r="P32" s="2893"/>
      <c r="Q32" s="2894"/>
      <c r="R32" s="511"/>
      <c r="S32" s="511"/>
      <c r="T32" s="511"/>
      <c r="U32" s="2875"/>
      <c r="V32" s="2875"/>
      <c r="W32" s="511"/>
      <c r="X32" s="511"/>
      <c r="Y32" s="511"/>
      <c r="Z32" s="2875"/>
      <c r="AA32" s="2875"/>
      <c r="AB32" s="511"/>
      <c r="AC32" s="511"/>
      <c r="AD32" s="511"/>
      <c r="AE32" s="3701"/>
      <c r="AF32" s="3633"/>
      <c r="AG32" s="3701"/>
      <c r="AH32" s="3633"/>
      <c r="AI32" s="3710"/>
      <c r="AJ32" s="3711" t="s">
        <v>253</v>
      </c>
      <c r="AK32" s="3712" t="s">
        <v>768</v>
      </c>
      <c r="AL32" s="3713">
        <v>1</v>
      </c>
      <c r="AM32" s="3714" t="s">
        <v>1055</v>
      </c>
      <c r="AN32" s="3714"/>
      <c r="AO32" s="3715">
        <v>1</v>
      </c>
      <c r="AP32" s="2149">
        <f t="shared" ref="AP32" si="35">(M32+R32+W32+AB32)-B32</f>
        <v>0</v>
      </c>
      <c r="AQ32" s="80">
        <f t="shared" ref="AQ32" si="36">(N32+S32+X32+AC32)-(C32+D32)</f>
        <v>0</v>
      </c>
      <c r="AR32" s="81">
        <f t="shared" ref="AR32" si="37">(O32+T32+Y32+AD32)-H32</f>
        <v>0</v>
      </c>
      <c r="AS32" s="270"/>
      <c r="AT32" s="270"/>
      <c r="AU32" s="270"/>
      <c r="AV32" s="270"/>
      <c r="AW32" s="270"/>
      <c r="AX32" s="270"/>
    </row>
    <row r="33" spans="1:50">
      <c r="A33" s="2644" t="s">
        <v>578</v>
      </c>
      <c r="B33" s="3716">
        <f>SUM(B32)</f>
        <v>0</v>
      </c>
      <c r="C33" s="3717">
        <f>SUM(C32)</f>
        <v>0</v>
      </c>
      <c r="D33" s="3718">
        <f>SUM(D32)</f>
        <v>0</v>
      </c>
      <c r="E33" s="91">
        <f t="shared" ref="E33:H33" si="38">SUM(E32)</f>
        <v>0</v>
      </c>
      <c r="F33" s="89">
        <f t="shared" ref="F33:G33" si="39">SUM(F32)</f>
        <v>0</v>
      </c>
      <c r="G33" s="92">
        <f t="shared" si="39"/>
        <v>0</v>
      </c>
      <c r="H33" s="3719">
        <f t="shared" si="38"/>
        <v>0</v>
      </c>
      <c r="I33" s="3720"/>
      <c r="J33" s="3721"/>
      <c r="K33" s="3722"/>
      <c r="L33" s="3723"/>
      <c r="M33" s="3724"/>
      <c r="N33" s="3724"/>
      <c r="O33" s="3724"/>
      <c r="P33" s="3725"/>
      <c r="Q33" s="3726"/>
      <c r="R33" s="3724"/>
      <c r="S33" s="3724"/>
      <c r="T33" s="3724"/>
      <c r="U33" s="3727"/>
      <c r="V33" s="3727"/>
      <c r="W33" s="3724"/>
      <c r="X33" s="3724"/>
      <c r="Y33" s="3724"/>
      <c r="Z33" s="3727"/>
      <c r="AA33" s="3727"/>
      <c r="AB33" s="3724"/>
      <c r="AC33" s="3724"/>
      <c r="AD33" s="3724"/>
      <c r="AE33" s="3727"/>
      <c r="AF33" s="3727"/>
      <c r="AG33" s="3727"/>
      <c r="AH33" s="3727"/>
      <c r="AI33" s="3727"/>
      <c r="AJ33" s="3727"/>
      <c r="AK33" s="3727"/>
      <c r="AL33" s="3727"/>
      <c r="AM33" s="3727"/>
      <c r="AN33" s="3727"/>
      <c r="AO33" s="3727"/>
      <c r="AP33" s="3727"/>
      <c r="AQ33" s="3727"/>
      <c r="AR33" s="3727"/>
      <c r="AU33" s="270"/>
      <c r="AV33" s="270"/>
      <c r="AW33" s="270"/>
      <c r="AX33" s="270"/>
    </row>
    <row r="34" spans="1:50" s="270" customFormat="1" ht="15.75" thickBot="1">
      <c r="A34" s="3728" t="s">
        <v>255</v>
      </c>
      <c r="B34" s="3729">
        <f>SUM(B27,B22,B16,B11,B33,B30)</f>
        <v>238</v>
      </c>
      <c r="C34" s="3729">
        <f>SUM(C27,C22,C16,C11,C33,C30)</f>
        <v>55</v>
      </c>
      <c r="D34" s="3729">
        <f>SUM(D27,D22,D16,D11,D33,D30)</f>
        <v>45</v>
      </c>
      <c r="E34" s="1334">
        <f t="shared" ref="E34:H34" si="40">SUM(E27,E22,E16,E11,E33,E30)</f>
        <v>0</v>
      </c>
      <c r="F34" s="1335">
        <f t="shared" ref="F34:G34" si="41">SUM(F27,F22,F16,F11,F33,F30)</f>
        <v>0</v>
      </c>
      <c r="G34" s="178">
        <f t="shared" si="41"/>
        <v>45</v>
      </c>
      <c r="H34" s="3729">
        <f t="shared" si="40"/>
        <v>0</v>
      </c>
      <c r="I34" s="3730"/>
      <c r="J34" s="3577"/>
      <c r="K34" s="3731"/>
      <c r="L34" s="3732"/>
      <c r="M34" s="3578"/>
      <c r="N34" s="3578"/>
      <c r="O34" s="3578"/>
      <c r="P34" s="3733"/>
      <c r="Q34" s="3734"/>
      <c r="R34" s="3578"/>
      <c r="S34" s="3578"/>
      <c r="T34" s="3578"/>
      <c r="U34" s="3735"/>
      <c r="V34" s="3735"/>
      <c r="W34" s="3578"/>
      <c r="X34" s="3578"/>
      <c r="Y34" s="3578"/>
      <c r="Z34" s="3735"/>
      <c r="AA34" s="3735"/>
      <c r="AB34" s="3578"/>
      <c r="AC34" s="3578"/>
      <c r="AD34" s="3578"/>
      <c r="AE34" s="3736"/>
      <c r="AF34" s="3736"/>
      <c r="AG34" s="3736"/>
      <c r="AH34" s="3736"/>
      <c r="AI34" s="3736"/>
      <c r="AJ34" s="3736"/>
      <c r="AK34" s="3736"/>
      <c r="AL34" s="3736"/>
      <c r="AM34" s="3736"/>
      <c r="AN34" s="3736"/>
      <c r="AO34" s="3736"/>
      <c r="AP34" s="3736"/>
      <c r="AQ34" s="3736"/>
      <c r="AR34" s="3736"/>
      <c r="AS34" s="237"/>
      <c r="AT34" s="237"/>
      <c r="AU34" s="237"/>
      <c r="AV34" s="237"/>
      <c r="AW34" s="237"/>
      <c r="AX34" s="237"/>
    </row>
    <row r="35" spans="1:50" s="270" customFormat="1" ht="20.100000000000001" customHeight="1" thickBot="1">
      <c r="A35" s="1773"/>
      <c r="B35" s="1774"/>
      <c r="C35" s="1774"/>
      <c r="D35" s="1774"/>
      <c r="E35" s="1774"/>
      <c r="F35" s="1774"/>
      <c r="G35" s="1774"/>
      <c r="H35" s="1774"/>
      <c r="I35" s="3737"/>
      <c r="J35" s="1775"/>
      <c r="K35" s="686"/>
      <c r="L35" s="687"/>
      <c r="M35" s="663"/>
      <c r="N35" s="663"/>
      <c r="O35" s="663"/>
      <c r="P35" s="201"/>
      <c r="Q35" s="202"/>
      <c r="R35" s="663"/>
      <c r="S35" s="663"/>
      <c r="T35" s="663"/>
      <c r="U35" s="10"/>
      <c r="V35" s="10"/>
      <c r="W35" s="663"/>
      <c r="X35" s="663"/>
      <c r="Y35" s="663"/>
      <c r="AB35" s="663"/>
      <c r="AC35" s="663"/>
      <c r="AD35" s="663"/>
      <c r="AR35" s="237"/>
      <c r="AS35" s="237"/>
      <c r="AT35" s="237"/>
      <c r="AU35" s="237"/>
      <c r="AV35" s="237"/>
      <c r="AW35" s="237"/>
      <c r="AX35" s="237"/>
    </row>
    <row r="36" spans="1:50" ht="16.5" thickBot="1">
      <c r="A36" s="206" t="s">
        <v>124</v>
      </c>
      <c r="B36"/>
      <c r="C36"/>
      <c r="D36" s="207"/>
      <c r="E36" s="207"/>
      <c r="F36" s="207"/>
      <c r="G36" s="207"/>
      <c r="H36" s="207"/>
      <c r="I36" s="206" t="s">
        <v>124</v>
      </c>
      <c r="J36" s="1782"/>
      <c r="M36" s="961"/>
      <c r="N36" s="961"/>
      <c r="O36" s="961"/>
      <c r="P36" s="3427"/>
      <c r="Q36" s="3428"/>
      <c r="R36" s="961"/>
      <c r="S36" s="961"/>
      <c r="T36" s="961"/>
      <c r="U36" s="3430"/>
      <c r="V36" s="3430"/>
      <c r="W36" s="961"/>
      <c r="X36" s="961"/>
      <c r="Y36" s="961"/>
      <c r="Z36" s="3430"/>
      <c r="AA36" s="3430"/>
      <c r="AB36" s="961"/>
      <c r="AC36" s="961"/>
      <c r="AD36" s="961"/>
      <c r="AI36" s="3738" t="s">
        <v>256</v>
      </c>
      <c r="AJ36" s="3739"/>
      <c r="AK36" s="3740"/>
      <c r="AL36" s="5316" t="s">
        <v>257</v>
      </c>
      <c r="AM36" s="5317"/>
      <c r="AN36" s="5317"/>
      <c r="AO36" s="5318"/>
    </row>
    <row r="37" spans="1:50" ht="16.5" thickBot="1">
      <c r="A37" s="211" t="s">
        <v>258</v>
      </c>
      <c r="B37"/>
      <c r="C37"/>
      <c r="D37" s="207"/>
      <c r="E37" s="207"/>
      <c r="F37" s="207"/>
      <c r="G37" s="207"/>
      <c r="H37" s="207"/>
      <c r="I37" s="212" t="s">
        <v>259</v>
      </c>
      <c r="M37" s="961"/>
      <c r="N37" s="961"/>
      <c r="O37" s="961"/>
      <c r="P37" s="3427"/>
      <c r="Q37" s="3428"/>
      <c r="R37" s="961"/>
      <c r="S37" s="961"/>
      <c r="T37" s="961"/>
      <c r="U37" s="3430"/>
      <c r="V37" s="3430"/>
      <c r="W37" s="961"/>
      <c r="X37" s="961"/>
      <c r="Y37" s="961"/>
      <c r="Z37" s="3430"/>
      <c r="AA37" s="3430"/>
      <c r="AB37" s="961"/>
      <c r="AC37" s="961"/>
      <c r="AD37" s="961"/>
      <c r="AI37" s="3741" t="s">
        <v>1325</v>
      </c>
      <c r="AJ37" s="3742"/>
      <c r="AK37" s="3743"/>
      <c r="AL37" s="3684" t="s">
        <v>261</v>
      </c>
      <c r="AM37" s="3685" t="s">
        <v>262</v>
      </c>
      <c r="AN37" s="3686" t="s">
        <v>263</v>
      </c>
      <c r="AO37" s="410" t="s">
        <v>454</v>
      </c>
    </row>
    <row r="38" spans="1:50" ht="16.5" thickBot="1">
      <c r="A38" s="216" t="s">
        <v>265</v>
      </c>
      <c r="B38"/>
      <c r="C38"/>
      <c r="D38" s="207"/>
      <c r="E38" s="207"/>
      <c r="F38" s="207"/>
      <c r="G38" s="207"/>
      <c r="H38" s="207"/>
      <c r="I38" s="212" t="s">
        <v>266</v>
      </c>
      <c r="K38" s="686"/>
      <c r="L38" s="687"/>
      <c r="M38" s="663"/>
      <c r="N38" s="663"/>
      <c r="O38" s="663"/>
      <c r="P38" s="201"/>
      <c r="Q38" s="202"/>
      <c r="R38" s="663"/>
      <c r="S38" s="663"/>
      <c r="T38" s="663"/>
      <c r="U38" s="10"/>
      <c r="V38" s="10"/>
      <c r="W38" s="663"/>
      <c r="X38" s="663"/>
      <c r="Y38" s="663"/>
      <c r="Z38" s="10"/>
      <c r="AA38" s="10"/>
      <c r="AB38" s="663"/>
      <c r="AC38" s="663"/>
      <c r="AD38" s="663"/>
      <c r="AI38" s="3744" t="s">
        <v>1326</v>
      </c>
      <c r="AJ38" s="3745"/>
      <c r="AK38" s="3746"/>
      <c r="AL38" s="3747">
        <f>SUM(B34)</f>
        <v>238</v>
      </c>
      <c r="AM38" s="3748">
        <f>SUM(C34)</f>
        <v>55</v>
      </c>
      <c r="AN38" s="3748">
        <f>SUM(D34)</f>
        <v>45</v>
      </c>
      <c r="AO38" s="675">
        <f>H34</f>
        <v>0</v>
      </c>
    </row>
    <row r="39" spans="1:50" ht="15.75">
      <c r="A39" s="211" t="s">
        <v>268</v>
      </c>
      <c r="B39"/>
      <c r="C39"/>
      <c r="D39" s="207"/>
      <c r="E39" s="207"/>
      <c r="F39" s="207"/>
      <c r="G39" s="207"/>
      <c r="H39" s="207"/>
      <c r="I39" s="212" t="s">
        <v>269</v>
      </c>
      <c r="K39" s="686"/>
      <c r="L39" s="687"/>
      <c r="M39" s="663"/>
      <c r="N39" s="663"/>
      <c r="O39" s="663"/>
      <c r="P39" s="201"/>
      <c r="Q39" s="202"/>
      <c r="R39" s="663"/>
      <c r="S39" s="663"/>
      <c r="T39" s="663"/>
      <c r="U39" s="10"/>
      <c r="V39" s="10"/>
      <c r="W39" s="663"/>
      <c r="X39" s="663"/>
      <c r="Y39" s="663"/>
      <c r="Z39" s="10"/>
      <c r="AA39" s="10"/>
      <c r="AB39" s="663"/>
      <c r="AC39" s="663"/>
      <c r="AD39" s="663"/>
      <c r="AI39" s="3749" t="s">
        <v>369</v>
      </c>
      <c r="AJ39" s="3750"/>
      <c r="AK39" s="3751"/>
      <c r="AM39" s="3752" t="s">
        <v>271</v>
      </c>
      <c r="AN39" s="222"/>
    </row>
    <row r="40" spans="1:50" ht="16.5" thickBot="1">
      <c r="A40" s="223" t="s">
        <v>272</v>
      </c>
      <c r="B40"/>
      <c r="C40"/>
      <c r="D40" s="207"/>
      <c r="E40" s="207"/>
      <c r="F40" s="207"/>
      <c r="G40" s="207"/>
      <c r="H40" s="207"/>
      <c r="I40" s="212" t="s">
        <v>273</v>
      </c>
      <c r="K40" s="686"/>
      <c r="L40" s="687"/>
      <c r="M40" s="663"/>
      <c r="N40" s="663"/>
      <c r="O40" s="663"/>
      <c r="P40" s="201"/>
      <c r="Q40" s="202"/>
      <c r="R40" s="663"/>
      <c r="S40" s="663"/>
      <c r="T40" s="663"/>
      <c r="U40" s="10"/>
      <c r="V40" s="10"/>
      <c r="W40" s="663"/>
      <c r="X40" s="663"/>
      <c r="Y40" s="663"/>
      <c r="Z40" s="10"/>
      <c r="AA40" s="10"/>
      <c r="AB40" s="663"/>
      <c r="AC40" s="663"/>
      <c r="AD40" s="663"/>
      <c r="AI40" s="3753" t="s">
        <v>719</v>
      </c>
      <c r="AJ40" s="3754"/>
      <c r="AK40" s="3755"/>
      <c r="AM40" s="3756">
        <f>SUM(AL38:AO38)</f>
        <v>338</v>
      </c>
      <c r="AN40" s="222"/>
    </row>
    <row r="41" spans="1:50" ht="15.75">
      <c r="A41" s="223" t="s">
        <v>275</v>
      </c>
      <c r="B41"/>
      <c r="C41"/>
      <c r="D41" s="207"/>
      <c r="E41" s="207"/>
      <c r="F41" s="207"/>
      <c r="G41" s="207"/>
      <c r="H41" s="207"/>
      <c r="I41" s="225" t="s">
        <v>276</v>
      </c>
      <c r="K41" s="1158"/>
      <c r="L41" s="1159"/>
      <c r="P41" s="230"/>
      <c r="Q41" s="231"/>
      <c r="U41" s="207"/>
      <c r="V41" s="207"/>
      <c r="Z41" s="207"/>
      <c r="AA41" s="207"/>
    </row>
    <row r="42" spans="1:50" ht="15.75">
      <c r="A42" s="223" t="s">
        <v>277</v>
      </c>
      <c r="B42"/>
      <c r="C42"/>
      <c r="D42" s="207"/>
      <c r="E42" s="207"/>
      <c r="F42" s="207"/>
      <c r="G42" s="207"/>
      <c r="H42" s="207"/>
      <c r="I42" s="212" t="s">
        <v>278</v>
      </c>
      <c r="K42" s="1158"/>
      <c r="L42" s="1159"/>
      <c r="P42" s="230"/>
      <c r="Q42" s="231"/>
      <c r="U42" s="207"/>
      <c r="V42" s="207"/>
      <c r="Z42" s="207"/>
      <c r="AA42" s="207"/>
    </row>
    <row r="43" spans="1:50" ht="15.75">
      <c r="A43" s="223" t="s">
        <v>279</v>
      </c>
      <c r="B43"/>
      <c r="C43"/>
      <c r="D43" s="207"/>
      <c r="E43" s="207"/>
      <c r="F43" s="207"/>
      <c r="G43" s="207"/>
      <c r="H43" s="207"/>
      <c r="I43" s="225" t="s">
        <v>280</v>
      </c>
      <c r="K43" s="1158"/>
      <c r="L43" s="1159"/>
      <c r="P43" s="230"/>
      <c r="Q43" s="231"/>
      <c r="U43" s="207"/>
      <c r="V43" s="207"/>
      <c r="Z43" s="207"/>
      <c r="AA43" s="207"/>
    </row>
    <row r="44" spans="1:50" ht="15.75" customHeight="1">
      <c r="A44" s="223" t="s">
        <v>281</v>
      </c>
      <c r="B44"/>
      <c r="C44"/>
      <c r="D44" s="207"/>
      <c r="E44" s="207"/>
      <c r="F44" s="207"/>
      <c r="G44" s="207"/>
      <c r="H44" s="207"/>
      <c r="I44" s="225" t="s">
        <v>282</v>
      </c>
      <c r="K44" s="1158"/>
      <c r="L44" s="1159"/>
      <c r="P44" s="230"/>
      <c r="Q44" s="231"/>
      <c r="U44" s="207"/>
      <c r="V44" s="207"/>
      <c r="Z44" s="207"/>
      <c r="AA44" s="207"/>
      <c r="AQ44" s="270"/>
    </row>
    <row r="45" spans="1:50" ht="16.5" thickBot="1">
      <c r="A45" s="226" t="s">
        <v>283</v>
      </c>
      <c r="B45"/>
      <c r="C45"/>
      <c r="D45" s="207"/>
      <c r="E45" s="207"/>
      <c r="F45" s="207"/>
      <c r="G45" s="207"/>
      <c r="H45" s="207"/>
      <c r="I45" s="227" t="s">
        <v>284</v>
      </c>
      <c r="K45" s="1158"/>
      <c r="L45" s="1159"/>
      <c r="P45" s="230"/>
      <c r="Q45" s="231"/>
      <c r="U45" s="207"/>
      <c r="V45" s="207"/>
      <c r="Z45" s="207"/>
      <c r="AA45" s="207"/>
    </row>
    <row r="46" spans="1:50">
      <c r="A46"/>
      <c r="B46"/>
      <c r="C46"/>
      <c r="D46"/>
      <c r="E46"/>
      <c r="F46"/>
      <c r="G46"/>
      <c r="H46"/>
      <c r="I46"/>
      <c r="K46" s="1158"/>
      <c r="L46" s="1159"/>
      <c r="P46" s="230"/>
      <c r="Q46" s="231"/>
      <c r="U46" s="207"/>
      <c r="V46" s="207"/>
      <c r="Z46" s="207"/>
      <c r="AA46" s="207"/>
    </row>
    <row r="47" spans="1:50">
      <c r="A47"/>
      <c r="B47"/>
      <c r="C47"/>
      <c r="D47"/>
      <c r="E47"/>
      <c r="F47"/>
      <c r="G47"/>
      <c r="H47"/>
      <c r="I47"/>
    </row>
    <row r="48" spans="1:50">
      <c r="A48"/>
      <c r="B48"/>
      <c r="C48"/>
      <c r="D48"/>
      <c r="E48"/>
      <c r="F48"/>
      <c r="G48"/>
      <c r="H48"/>
      <c r="I48"/>
    </row>
    <row r="49" spans="1:9">
      <c r="A49"/>
      <c r="B49"/>
      <c r="C49"/>
      <c r="D49"/>
      <c r="E49"/>
      <c r="F49"/>
      <c r="G49"/>
      <c r="H49"/>
      <c r="I49"/>
    </row>
    <row r="50" spans="1:9">
      <c r="A50"/>
      <c r="B50"/>
      <c r="C50"/>
      <c r="D50"/>
      <c r="E50"/>
      <c r="F50"/>
      <c r="G50"/>
      <c r="H50"/>
      <c r="I50"/>
    </row>
    <row r="51" spans="1:9">
      <c r="A51"/>
      <c r="B51"/>
      <c r="C51"/>
      <c r="D51"/>
      <c r="E51"/>
      <c r="F51"/>
      <c r="G51"/>
      <c r="H51"/>
      <c r="I51"/>
    </row>
    <row r="52" spans="1:9">
      <c r="A52"/>
      <c r="B52"/>
      <c r="C52"/>
      <c r="D52"/>
      <c r="E52"/>
      <c r="F52"/>
      <c r="G52"/>
      <c r="H52"/>
      <c r="I52"/>
    </row>
    <row r="53" spans="1:9">
      <c r="A53"/>
      <c r="B53"/>
      <c r="C53"/>
      <c r="D53"/>
      <c r="E53"/>
      <c r="F53"/>
      <c r="G53"/>
      <c r="H53"/>
      <c r="I53"/>
    </row>
    <row r="54" spans="1:9">
      <c r="A54"/>
      <c r="B54"/>
      <c r="C54"/>
      <c r="D54"/>
      <c r="E54"/>
      <c r="F54"/>
      <c r="G54"/>
      <c r="H54"/>
      <c r="I54"/>
    </row>
  </sheetData>
  <sheetProtection algorithmName="SHA-512" hashValue="3MhjeL0dmd05hPklUov7LvghxjWj7prHS15HOFS+kZkRIXGhq07GKxHLDZ90/vN1cI3d8S5UbAK4To14P97jgw==" saltValue="5wuAiTdWGhGUGgdAk/gADA==" spinCount="100000" sheet="1" objects="1" scenarios="1"/>
  <protectedRanges>
    <protectedRange sqref="K7:AD32" name="Plage1"/>
  </protectedRanges>
  <mergeCells count="23">
    <mergeCell ref="A1:A2"/>
    <mergeCell ref="B3:I3"/>
    <mergeCell ref="AL36:AO36"/>
    <mergeCell ref="AL1:AO1"/>
    <mergeCell ref="AL2:AO2"/>
    <mergeCell ref="B1:I2"/>
    <mergeCell ref="A28:A29"/>
    <mergeCell ref="A23:A26"/>
    <mergeCell ref="A7:A10"/>
    <mergeCell ref="A12:A15"/>
    <mergeCell ref="A17:A21"/>
    <mergeCell ref="A4:A5"/>
    <mergeCell ref="B4:D4"/>
    <mergeCell ref="I4:I5"/>
    <mergeCell ref="K1:L1"/>
    <mergeCell ref="K2:L2"/>
    <mergeCell ref="K3:L3"/>
    <mergeCell ref="AE5:AH5"/>
    <mergeCell ref="K4:O4"/>
    <mergeCell ref="P4:T4"/>
    <mergeCell ref="U4:Y4"/>
    <mergeCell ref="Z4:AD4"/>
    <mergeCell ref="AE4:AI4"/>
  </mergeCells>
  <conditionalFormatting sqref="AI36:AI40">
    <cfRule type="cellIs" dxfId="354" priority="37" operator="equal">
      <formula>"_A_TROUVER"</formula>
    </cfRule>
  </conditionalFormatting>
  <conditionalFormatting sqref="AP7:AP10">
    <cfRule type="cellIs" dxfId="353" priority="36" operator="lessThan">
      <formula>0</formula>
    </cfRule>
  </conditionalFormatting>
  <conditionalFormatting sqref="AP12:AP15">
    <cfRule type="cellIs" dxfId="352" priority="32" operator="lessThan">
      <formula>0</formula>
    </cfRule>
  </conditionalFormatting>
  <conditionalFormatting sqref="AP17:AP21">
    <cfRule type="cellIs" dxfId="351" priority="20" operator="lessThan">
      <formula>0</formula>
    </cfRule>
  </conditionalFormatting>
  <conditionalFormatting sqref="AP23:AP26">
    <cfRule type="cellIs" dxfId="350" priority="24" operator="lessThan">
      <formula>0</formula>
    </cfRule>
  </conditionalFormatting>
  <conditionalFormatting sqref="AP28:AP29">
    <cfRule type="cellIs" dxfId="349" priority="8" operator="lessThan">
      <formula>0</formula>
    </cfRule>
  </conditionalFormatting>
  <conditionalFormatting sqref="AP32">
    <cfRule type="cellIs" dxfId="348" priority="4" operator="lessThan">
      <formula>0</formula>
    </cfRule>
  </conditionalFormatting>
  <conditionalFormatting sqref="AP7:AR10">
    <cfRule type="cellIs" dxfId="347" priority="33" operator="greaterThan">
      <formula>0</formula>
    </cfRule>
  </conditionalFormatting>
  <conditionalFormatting sqref="AP12:AR15">
    <cfRule type="cellIs" dxfId="346" priority="29" operator="greaterThan">
      <formula>0</formula>
    </cfRule>
  </conditionalFormatting>
  <conditionalFormatting sqref="AP17:AR21">
    <cfRule type="cellIs" dxfId="345" priority="17" operator="greaterThan">
      <formula>0</formula>
    </cfRule>
  </conditionalFormatting>
  <conditionalFormatting sqref="AP23:AR26">
    <cfRule type="cellIs" dxfId="344" priority="21" operator="greaterThan">
      <formula>0</formula>
    </cfRule>
  </conditionalFormatting>
  <conditionalFormatting sqref="AP28:AR29">
    <cfRule type="cellIs" dxfId="343" priority="5" operator="greaterThan">
      <formula>0</formula>
    </cfRule>
  </conditionalFormatting>
  <conditionalFormatting sqref="AP32:AR32">
    <cfRule type="cellIs" dxfId="342" priority="1" operator="greaterThan">
      <formula>0</formula>
    </cfRule>
  </conditionalFormatting>
  <conditionalFormatting sqref="AQ7:AQ10">
    <cfRule type="cellIs" dxfId="341" priority="35" operator="lessThan">
      <formula>0</formula>
    </cfRule>
  </conditionalFormatting>
  <conditionalFormatting sqref="AQ12:AQ15">
    <cfRule type="cellIs" dxfId="340" priority="31" operator="lessThan">
      <formula>0</formula>
    </cfRule>
  </conditionalFormatting>
  <conditionalFormatting sqref="AQ17:AQ21">
    <cfRule type="cellIs" dxfId="339" priority="19" operator="lessThan">
      <formula>0</formula>
    </cfRule>
  </conditionalFormatting>
  <conditionalFormatting sqref="AQ23:AQ26">
    <cfRule type="cellIs" dxfId="338" priority="23" operator="lessThan">
      <formula>0</formula>
    </cfRule>
  </conditionalFormatting>
  <conditionalFormatting sqref="AQ28:AQ29">
    <cfRule type="cellIs" dxfId="337" priority="7" operator="lessThan">
      <formula>0</formula>
    </cfRule>
  </conditionalFormatting>
  <conditionalFormatting sqref="AQ32">
    <cfRule type="cellIs" dxfId="336" priority="3" operator="lessThan">
      <formula>0</formula>
    </cfRule>
  </conditionalFormatting>
  <conditionalFormatting sqref="AR7:AR10">
    <cfRule type="cellIs" dxfId="335" priority="34" operator="lessThan">
      <formula>0</formula>
    </cfRule>
  </conditionalFormatting>
  <conditionalFormatting sqref="AR12:AR15">
    <cfRule type="cellIs" dxfId="334" priority="30" operator="lessThan">
      <formula>0</formula>
    </cfRule>
  </conditionalFormatting>
  <conditionalFormatting sqref="AR17:AR21">
    <cfRule type="cellIs" dxfId="333" priority="18" operator="lessThan">
      <formula>0</formula>
    </cfRule>
  </conditionalFormatting>
  <conditionalFormatting sqref="AR23:AR26">
    <cfRule type="cellIs" dxfId="332" priority="22" operator="lessThan">
      <formula>0</formula>
    </cfRule>
  </conditionalFormatting>
  <conditionalFormatting sqref="AR28:AR29">
    <cfRule type="cellIs" dxfId="331" priority="6" operator="lessThan">
      <formula>0</formula>
    </cfRule>
  </conditionalFormatting>
  <conditionalFormatting sqref="AR32">
    <cfRule type="cellIs" dxfId="330" priority="2" operator="lessThan">
      <formula>0</formula>
    </cfRule>
  </conditionalFormatting>
  <printOptions horizontalCentered="1"/>
  <pageMargins left="0.19685039370078741" right="0.19685039370078741" top="0.19685039370078741" bottom="0.19685039370078741" header="0.19685039370078741" footer="0.19685039370078741"/>
  <pageSetup paperSize="8" scale="35" orientation="landscape" r:id="rId1"/>
  <ignoredErrors>
    <ignoredError sqref="D22 D16 D27" formula="1"/>
    <ignoredError sqref="AL38 AM38:AN38 AM40" unlockedFormula="1"/>
  </ignoredErrors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83909C-5807-42F0-8A49-414981D414DB}">
  <sheetPr codeName="Feuil27">
    <tabColor rgb="FF003142"/>
    <pageSetUpPr fitToPage="1"/>
  </sheetPr>
  <dimension ref="A1:AV53"/>
  <sheetViews>
    <sheetView zoomScale="80" zoomScaleNormal="80" workbookViewId="0">
      <pane xSplit="9" ySplit="6" topLeftCell="J9" activePane="bottomRight" state="frozen"/>
      <selection pane="bottomRight" activeCell="N14" sqref="N14"/>
      <selection pane="bottomLeft" activeCell="A4" sqref="A4:AD5"/>
      <selection pane="topRight" activeCell="A4" sqref="A4:AD5"/>
    </sheetView>
  </sheetViews>
  <sheetFormatPr defaultColWidth="11.42578125" defaultRowHeight="15" outlineLevelCol="1"/>
  <cols>
    <col min="1" max="1" width="35" style="1915" customWidth="1"/>
    <col min="2" max="2" width="5.140625" style="207" customWidth="1"/>
    <col min="3" max="3" width="5.28515625" style="207" customWidth="1"/>
    <col min="4" max="6" width="5" customWidth="1"/>
    <col min="7" max="7" width="6.28515625" customWidth="1"/>
    <col min="8" max="8" width="6.5703125" customWidth="1"/>
    <col min="9" max="9" width="42.5703125" style="3918" customWidth="1"/>
    <col min="10" max="10" width="5.28515625" style="3918" bestFit="1" customWidth="1"/>
    <col min="11" max="11" width="16.85546875" style="664" customWidth="1" outlineLevel="1"/>
    <col min="12" max="12" width="16.85546875" style="665" customWidth="1" outlineLevel="1"/>
    <col min="13" max="13" width="4" style="428" bestFit="1" customWidth="1" outlineLevel="1"/>
    <col min="14" max="14" width="4.7109375" style="428" bestFit="1" customWidth="1" outlineLevel="1"/>
    <col min="15" max="15" width="5.5703125" style="428" customWidth="1" outlineLevel="1"/>
    <col min="16" max="16" width="16.85546875" style="664" customWidth="1" outlineLevel="1"/>
    <col min="17" max="17" width="16.85546875" style="665" customWidth="1" outlineLevel="1"/>
    <col min="18" max="18" width="4" style="428" bestFit="1" customWidth="1" outlineLevel="1"/>
    <col min="19" max="19" width="4.7109375" style="428" bestFit="1" customWidth="1" outlineLevel="1"/>
    <col min="20" max="20" width="5.5703125" style="428" customWidth="1" outlineLevel="1"/>
    <col min="21" max="21" width="16.85546875" style="664" customWidth="1" outlineLevel="1"/>
    <col min="22" max="22" width="16.85546875" style="665" customWidth="1" outlineLevel="1"/>
    <col min="23" max="23" width="4" style="428" bestFit="1" customWidth="1" outlineLevel="1"/>
    <col min="24" max="24" width="4.7109375" style="428" bestFit="1" customWidth="1" outlineLevel="1"/>
    <col min="25" max="25" width="5.5703125" style="428" customWidth="1" outlineLevel="1"/>
    <col min="26" max="26" width="16.85546875" style="664" customWidth="1" outlineLevel="1"/>
    <col min="27" max="27" width="16.85546875" style="665" customWidth="1" outlineLevel="1"/>
    <col min="28" max="28" width="4" style="428" bestFit="1" customWidth="1" outlineLevel="1"/>
    <col min="29" max="29" width="4.7109375" style="428" bestFit="1" customWidth="1" outlineLevel="1"/>
    <col min="30" max="30" width="5.5703125" style="428" customWidth="1" outlineLevel="1"/>
    <col min="31" max="41" width="6.7109375" customWidth="1"/>
    <col min="42" max="42" width="6.5703125" customWidth="1" outlineLevel="1"/>
    <col min="43" max="43" width="5.42578125" bestFit="1" customWidth="1" outlineLevel="1"/>
    <col min="44" max="44" width="5.5703125" bestFit="1" customWidth="1"/>
  </cols>
  <sheetData>
    <row r="1" spans="1:48" ht="21">
      <c r="A1" s="5130"/>
      <c r="B1" s="4942" t="s">
        <v>1327</v>
      </c>
      <c r="C1" s="4942"/>
      <c r="D1" s="4942"/>
      <c r="E1" s="4942"/>
      <c r="F1" s="4942"/>
      <c r="G1" s="4942"/>
      <c r="H1" s="4942"/>
      <c r="I1" s="4942"/>
      <c r="J1" s="4"/>
      <c r="K1" s="4945" t="s">
        <v>138</v>
      </c>
      <c r="L1" s="4945"/>
      <c r="M1" s="663"/>
      <c r="N1" s="663"/>
      <c r="O1" s="663"/>
      <c r="P1" s="991"/>
      <c r="Q1" s="1934"/>
      <c r="R1" s="663"/>
      <c r="S1" s="663"/>
      <c r="T1" s="663"/>
      <c r="U1" s="663"/>
      <c r="V1" s="663"/>
      <c r="W1" s="663"/>
      <c r="X1" s="663"/>
      <c r="Y1" s="663"/>
      <c r="Z1" s="991"/>
      <c r="AA1" s="1934"/>
      <c r="AB1" s="663"/>
      <c r="AC1" s="663"/>
      <c r="AD1" s="663"/>
      <c r="AE1" s="5319"/>
      <c r="AF1" s="5319"/>
      <c r="AG1" s="5319"/>
      <c r="AH1" s="5319"/>
      <c r="AI1" s="5319"/>
      <c r="AJ1" s="5319"/>
      <c r="AK1" s="3855"/>
      <c r="AL1" s="5112" t="s">
        <v>139</v>
      </c>
      <c r="AM1" s="5112"/>
      <c r="AN1" s="5112"/>
      <c r="AO1" s="5112"/>
    </row>
    <row r="2" spans="1:48" ht="38.25" customHeight="1">
      <c r="A2" s="5130"/>
      <c r="B2" s="4942"/>
      <c r="C2" s="4942"/>
      <c r="D2" s="4942"/>
      <c r="E2" s="4942"/>
      <c r="F2" s="4942"/>
      <c r="G2" s="4942"/>
      <c r="H2" s="4942"/>
      <c r="I2" s="4942"/>
      <c r="J2" s="4"/>
      <c r="K2" s="4946" t="s">
        <v>140</v>
      </c>
      <c r="L2" s="4946"/>
      <c r="N2" s="663"/>
      <c r="O2" s="663"/>
      <c r="P2" s="991"/>
      <c r="Q2" s="1934"/>
      <c r="R2" s="663"/>
      <c r="S2" s="663"/>
      <c r="T2" s="663"/>
      <c r="U2" s="663"/>
      <c r="V2" s="663"/>
      <c r="W2" s="663"/>
      <c r="X2" s="663"/>
      <c r="Y2" s="663"/>
      <c r="Z2" s="991"/>
      <c r="AA2" s="1934"/>
      <c r="AB2" s="663"/>
      <c r="AC2" s="663"/>
      <c r="AD2" s="663"/>
      <c r="AE2" s="5319"/>
      <c r="AF2" s="5319"/>
      <c r="AG2" s="5319"/>
      <c r="AH2" s="5319"/>
      <c r="AI2" s="5319"/>
      <c r="AJ2" s="5319"/>
      <c r="AK2" s="3855"/>
      <c r="AL2" s="5052" t="s">
        <v>141</v>
      </c>
      <c r="AM2" s="5052"/>
      <c r="AN2" s="5052"/>
      <c r="AO2" s="5052"/>
    </row>
    <row r="3" spans="1:48" ht="30" customHeight="1" thickBot="1">
      <c r="A3" s="1796" t="s">
        <v>1328</v>
      </c>
      <c r="B3" s="5297" t="s">
        <v>143</v>
      </c>
      <c r="C3" s="5298"/>
      <c r="D3" s="5298"/>
      <c r="E3" s="5271"/>
      <c r="F3" s="5271"/>
      <c r="G3" s="5271"/>
      <c r="H3" s="5298"/>
      <c r="I3" s="5299"/>
      <c r="J3" s="1693"/>
      <c r="K3" s="4947" t="s">
        <v>144</v>
      </c>
      <c r="L3" s="4947"/>
      <c r="M3" s="1799"/>
      <c r="N3" s="1799"/>
      <c r="O3" s="1799"/>
      <c r="P3" s="3858"/>
      <c r="Q3" s="3859"/>
      <c r="R3" s="1799"/>
      <c r="S3" s="1799"/>
      <c r="T3" s="1799"/>
      <c r="U3" s="3856"/>
      <c r="V3" s="3857"/>
      <c r="W3" s="1799"/>
      <c r="X3" s="1799"/>
      <c r="Y3" s="1799"/>
      <c r="Z3" s="3856"/>
      <c r="AA3" s="3857"/>
      <c r="AB3" s="1799"/>
      <c r="AC3" s="1799"/>
      <c r="AD3" s="1799"/>
      <c r="AE3" s="1799"/>
      <c r="AF3" s="1799"/>
      <c r="AG3" s="1799"/>
      <c r="AH3" s="1799"/>
      <c r="AI3" s="1799"/>
      <c r="AJ3" s="1799"/>
      <c r="AK3" s="1799"/>
      <c r="AL3" s="1799"/>
      <c r="AM3" s="1799"/>
      <c r="AN3" s="1799"/>
      <c r="AO3" s="1799"/>
    </row>
    <row r="4" spans="1:48" ht="30.75" thickBot="1">
      <c r="A4" s="4943" t="s">
        <v>145</v>
      </c>
      <c r="B4" s="4937"/>
      <c r="C4" s="4938"/>
      <c r="D4" s="4939"/>
      <c r="E4" s="14" t="s">
        <v>146</v>
      </c>
      <c r="F4" s="15" t="s">
        <v>146</v>
      </c>
      <c r="G4" s="244" t="s">
        <v>146</v>
      </c>
      <c r="H4" s="16"/>
      <c r="I4" s="4943" t="s">
        <v>147</v>
      </c>
      <c r="J4" s="17"/>
      <c r="K4" s="4934" t="s">
        <v>148</v>
      </c>
      <c r="L4" s="4935"/>
      <c r="M4" s="4935"/>
      <c r="N4" s="4935"/>
      <c r="O4" s="4936"/>
      <c r="P4" s="4934" t="s">
        <v>149</v>
      </c>
      <c r="Q4" s="4935"/>
      <c r="R4" s="4935"/>
      <c r="S4" s="4935"/>
      <c r="T4" s="4936"/>
      <c r="U4" s="4934" t="s">
        <v>150</v>
      </c>
      <c r="V4" s="4935"/>
      <c r="W4" s="4935"/>
      <c r="X4" s="4935"/>
      <c r="Y4" s="4936"/>
      <c r="Z4" s="4934" t="s">
        <v>151</v>
      </c>
      <c r="AA4" s="4935"/>
      <c r="AB4" s="4935"/>
      <c r="AC4" s="4935"/>
      <c r="AD4" s="4935"/>
      <c r="AE4" s="5018" t="s">
        <v>287</v>
      </c>
      <c r="AF4" s="5019"/>
      <c r="AG4" s="5019"/>
      <c r="AH4" s="5019"/>
      <c r="AI4" s="5019"/>
      <c r="AJ4" s="439" t="s">
        <v>154</v>
      </c>
      <c r="AK4" s="439"/>
      <c r="AL4" s="439"/>
      <c r="AM4" s="439" t="s">
        <v>155</v>
      </c>
      <c r="AN4" s="439"/>
      <c r="AO4" s="440"/>
      <c r="AP4" s="441" t="s">
        <v>156</v>
      </c>
      <c r="AQ4" s="247" t="s">
        <v>157</v>
      </c>
      <c r="AR4" s="248" t="s">
        <v>156</v>
      </c>
    </row>
    <row r="5" spans="1:48" ht="30.75" thickBot="1">
      <c r="A5" s="4944"/>
      <c r="B5" s="22" t="s">
        <v>158</v>
      </c>
      <c r="C5" s="23" t="s">
        <v>159</v>
      </c>
      <c r="D5" s="24" t="s">
        <v>146</v>
      </c>
      <c r="E5" s="25" t="s">
        <v>160</v>
      </c>
      <c r="F5" s="26" t="s">
        <v>161</v>
      </c>
      <c r="G5" s="1002" t="s">
        <v>1329</v>
      </c>
      <c r="H5" s="16" t="s">
        <v>163</v>
      </c>
      <c r="I5" s="4944"/>
      <c r="J5" s="17" t="s">
        <v>164</v>
      </c>
      <c r="K5" s="28" t="s">
        <v>165</v>
      </c>
      <c r="L5" s="29" t="s">
        <v>166</v>
      </c>
      <c r="M5" s="22" t="s">
        <v>158</v>
      </c>
      <c r="N5" s="23" t="s">
        <v>167</v>
      </c>
      <c r="O5" s="30" t="s">
        <v>168</v>
      </c>
      <c r="P5" s="28" t="s">
        <v>165</v>
      </c>
      <c r="Q5" s="29" t="s">
        <v>166</v>
      </c>
      <c r="R5" s="22" t="s">
        <v>158</v>
      </c>
      <c r="S5" s="23" t="s">
        <v>167</v>
      </c>
      <c r="T5" s="30" t="s">
        <v>168</v>
      </c>
      <c r="U5" s="28" t="s">
        <v>165</v>
      </c>
      <c r="V5" s="29" t="s">
        <v>166</v>
      </c>
      <c r="W5" s="22" t="s">
        <v>158</v>
      </c>
      <c r="X5" s="23" t="s">
        <v>167</v>
      </c>
      <c r="Y5" s="30" t="s">
        <v>168</v>
      </c>
      <c r="Z5" s="28" t="s">
        <v>165</v>
      </c>
      <c r="AA5" s="29" t="s">
        <v>166</v>
      </c>
      <c r="AB5" s="22" t="s">
        <v>158</v>
      </c>
      <c r="AC5" s="23" t="s">
        <v>167</v>
      </c>
      <c r="AD5" s="442" t="s">
        <v>168</v>
      </c>
      <c r="AE5" s="5281" t="s">
        <v>171</v>
      </c>
      <c r="AF5" s="5282"/>
      <c r="AG5" s="5282"/>
      <c r="AH5" s="5282"/>
      <c r="AI5" s="2853" t="s">
        <v>170</v>
      </c>
      <c r="AJ5" s="2853" t="s">
        <v>171</v>
      </c>
      <c r="AK5" s="2853" t="s">
        <v>172</v>
      </c>
      <c r="AL5" s="2853" t="s">
        <v>170</v>
      </c>
      <c r="AM5" s="2853" t="s">
        <v>171</v>
      </c>
      <c r="AN5" s="2853" t="s">
        <v>172</v>
      </c>
      <c r="AO5" s="2854" t="s">
        <v>170</v>
      </c>
      <c r="AP5" s="445" t="s">
        <v>173</v>
      </c>
      <c r="AQ5" s="257" t="s">
        <v>174</v>
      </c>
      <c r="AR5" s="258" t="s">
        <v>168</v>
      </c>
    </row>
    <row r="6" spans="1:48">
      <c r="A6" s="2703" t="s">
        <v>998</v>
      </c>
      <c r="B6" s="696"/>
      <c r="C6" s="696"/>
      <c r="D6" s="696"/>
      <c r="E6" s="1803"/>
      <c r="F6" s="1301"/>
      <c r="G6" s="451"/>
      <c r="H6" s="696"/>
      <c r="I6" s="877"/>
      <c r="J6" s="877"/>
      <c r="K6" s="3084"/>
      <c r="L6" s="3691"/>
      <c r="M6" s="569"/>
      <c r="N6" s="569"/>
      <c r="O6" s="569"/>
      <c r="P6" s="3084"/>
      <c r="Q6" s="3691"/>
      <c r="R6" s="569"/>
      <c r="S6" s="569"/>
      <c r="T6" s="569"/>
      <c r="U6" s="3084"/>
      <c r="V6" s="3691"/>
      <c r="W6" s="569"/>
      <c r="X6" s="569"/>
      <c r="Y6" s="569"/>
      <c r="Z6" s="3084"/>
      <c r="AA6" s="3691"/>
      <c r="AB6" s="569"/>
      <c r="AC6" s="569"/>
      <c r="AD6" s="569"/>
      <c r="AE6" s="565"/>
      <c r="AF6" s="565"/>
      <c r="AG6" s="565"/>
      <c r="AH6" s="565"/>
      <c r="AI6" s="3816"/>
      <c r="AJ6" s="565"/>
      <c r="AK6" s="560"/>
      <c r="AL6" s="560"/>
      <c r="AM6" s="566"/>
      <c r="AN6" s="566"/>
      <c r="AO6" s="566"/>
      <c r="AP6" s="1301"/>
      <c r="AQ6" s="1301"/>
      <c r="AR6" s="1301"/>
      <c r="AS6" s="237"/>
      <c r="AT6" s="237"/>
      <c r="AU6" s="237"/>
      <c r="AV6" s="237"/>
    </row>
    <row r="7" spans="1:48" ht="31.5" customHeight="1">
      <c r="A7" s="5115" t="s">
        <v>1330</v>
      </c>
      <c r="B7" s="3860">
        <v>15</v>
      </c>
      <c r="C7" s="3861">
        <v>11</v>
      </c>
      <c r="D7" s="2283">
        <f t="shared" ref="D7:D11" si="0">SUM(E7:G7)</f>
        <v>0</v>
      </c>
      <c r="E7" s="3862"/>
      <c r="F7" s="3863"/>
      <c r="G7" s="2317"/>
      <c r="H7" s="3864"/>
      <c r="I7" s="886" t="s">
        <v>1331</v>
      </c>
      <c r="J7" s="3865">
        <v>1</v>
      </c>
      <c r="K7" s="67" t="s">
        <v>1300</v>
      </c>
      <c r="L7" s="68" t="s">
        <v>1301</v>
      </c>
      <c r="M7" s="511">
        <v>15</v>
      </c>
      <c r="N7" s="511">
        <v>11</v>
      </c>
      <c r="O7" s="511"/>
      <c r="P7" s="327"/>
      <c r="Q7" s="1822"/>
      <c r="R7" s="1811"/>
      <c r="S7" s="1811"/>
      <c r="T7" s="1811"/>
      <c r="U7" s="327"/>
      <c r="V7" s="328"/>
      <c r="W7" s="1811"/>
      <c r="X7" s="1811"/>
      <c r="Y7" s="1811"/>
      <c r="Z7" s="327"/>
      <c r="AA7" s="328"/>
      <c r="AB7" s="1811"/>
      <c r="AC7" s="2738"/>
      <c r="AD7" s="1811"/>
      <c r="AE7" s="769" t="s">
        <v>229</v>
      </c>
      <c r="AF7" s="1710">
        <v>7.0000000000000007E-2</v>
      </c>
      <c r="AG7" s="3701"/>
      <c r="AH7" s="3633"/>
      <c r="AI7" s="1710">
        <f>SUM(AF7:AH7)</f>
        <v>7.0000000000000007E-2</v>
      </c>
      <c r="AJ7" s="3866" t="s">
        <v>180</v>
      </c>
      <c r="AK7" s="3867" t="s">
        <v>685</v>
      </c>
      <c r="AL7" s="3868">
        <v>0.25</v>
      </c>
      <c r="AM7" s="3866" t="s">
        <v>180</v>
      </c>
      <c r="AN7" s="3867" t="s">
        <v>685</v>
      </c>
      <c r="AO7" s="3869">
        <v>0.25</v>
      </c>
      <c r="AP7" s="2149">
        <f t="shared" ref="AP7" si="1">(M7+R7+W7+AB7)-B7</f>
        <v>0</v>
      </c>
      <c r="AQ7" s="80">
        <f t="shared" ref="AQ7" si="2">(N7+S7+X7+AC7)-(C7+D7)</f>
        <v>0</v>
      </c>
      <c r="AR7" s="81">
        <f t="shared" ref="AR7" si="3">(O7+T7+Y7+AD7)-H7</f>
        <v>0</v>
      </c>
    </row>
    <row r="8" spans="1:48" ht="31.5" customHeight="1">
      <c r="A8" s="5116"/>
      <c r="B8" s="1805">
        <v>15</v>
      </c>
      <c r="C8" s="1805">
        <v>3</v>
      </c>
      <c r="D8" s="2283">
        <f t="shared" si="0"/>
        <v>0</v>
      </c>
      <c r="E8" s="3862"/>
      <c r="F8" s="3863"/>
      <c r="G8" s="2317"/>
      <c r="H8" s="3864"/>
      <c r="I8" s="733" t="s">
        <v>1332</v>
      </c>
      <c r="J8" s="1728">
        <v>1</v>
      </c>
      <c r="K8" s="67" t="s">
        <v>738</v>
      </c>
      <c r="L8" s="68" t="s">
        <v>489</v>
      </c>
      <c r="M8" s="511">
        <v>15</v>
      </c>
      <c r="N8" s="1811">
        <v>3</v>
      </c>
      <c r="O8" s="1811"/>
      <c r="P8" s="327"/>
      <c r="Q8" s="1822"/>
      <c r="R8" s="1811"/>
      <c r="S8" s="1811"/>
      <c r="T8" s="1811"/>
      <c r="U8" s="327"/>
      <c r="V8" s="328"/>
      <c r="W8" s="1811"/>
      <c r="X8" s="1811"/>
      <c r="Y8" s="1811"/>
      <c r="Z8" s="327"/>
      <c r="AA8" s="328"/>
      <c r="AB8" s="1811"/>
      <c r="AC8" s="2738"/>
      <c r="AD8" s="1811"/>
      <c r="AE8" s="769" t="s">
        <v>229</v>
      </c>
      <c r="AF8" s="1710">
        <v>7.0000000000000007E-2</v>
      </c>
      <c r="AG8" s="3701"/>
      <c r="AH8" s="3633"/>
      <c r="AI8" s="1710">
        <f>SUM(AF8:AH8)</f>
        <v>7.0000000000000007E-2</v>
      </c>
      <c r="AJ8" s="3866" t="s">
        <v>180</v>
      </c>
      <c r="AK8" s="3867" t="s">
        <v>685</v>
      </c>
      <c r="AL8" s="3868">
        <v>0.1</v>
      </c>
      <c r="AM8" s="3866" t="s">
        <v>180</v>
      </c>
      <c r="AN8" s="3867" t="s">
        <v>685</v>
      </c>
      <c r="AO8" s="3869">
        <v>0.1</v>
      </c>
      <c r="AP8" s="2149">
        <f t="shared" ref="AP8:AP11" si="4">(M8+R8+W8+AB8)-B8</f>
        <v>0</v>
      </c>
      <c r="AQ8" s="80">
        <f t="shared" ref="AQ8:AQ11" si="5">(N8+S8+X8+AC8)-(C8+D8)</f>
        <v>0</v>
      </c>
      <c r="AR8" s="81">
        <f t="shared" ref="AR8:AR11" si="6">(O8+T8+Y8+AD8)-H8</f>
        <v>0</v>
      </c>
    </row>
    <row r="9" spans="1:48" ht="31.5" customHeight="1">
      <c r="A9" s="5116"/>
      <c r="B9" s="1805">
        <v>23</v>
      </c>
      <c r="C9" s="1805">
        <v>5</v>
      </c>
      <c r="D9" s="2283">
        <f t="shared" si="0"/>
        <v>0</v>
      </c>
      <c r="E9" s="3862"/>
      <c r="F9" s="3863"/>
      <c r="G9" s="2317"/>
      <c r="H9" s="3864"/>
      <c r="I9" s="2" t="s">
        <v>1333</v>
      </c>
      <c r="J9" s="3870">
        <v>1</v>
      </c>
      <c r="K9" s="67" t="s">
        <v>1334</v>
      </c>
      <c r="L9" s="68" t="s">
        <v>554</v>
      </c>
      <c r="M9" s="1811">
        <v>12</v>
      </c>
      <c r="N9" s="1811">
        <v>5</v>
      </c>
      <c r="O9" s="1811"/>
      <c r="P9" s="67" t="s">
        <v>1335</v>
      </c>
      <c r="Q9" s="68" t="s">
        <v>570</v>
      </c>
      <c r="R9" s="1811">
        <v>11</v>
      </c>
      <c r="S9" s="1811"/>
      <c r="T9" s="1811"/>
      <c r="U9" s="67"/>
      <c r="V9" s="68"/>
      <c r="W9" s="1811"/>
      <c r="X9" s="1811"/>
      <c r="Y9" s="1811"/>
      <c r="Z9" s="327"/>
      <c r="AA9" s="328"/>
      <c r="AB9" s="1811"/>
      <c r="AC9" s="2738"/>
      <c r="AD9" s="1811"/>
      <c r="AE9" s="769" t="s">
        <v>229</v>
      </c>
      <c r="AF9" s="1710">
        <v>7.0000000000000007E-2</v>
      </c>
      <c r="AG9" s="3701"/>
      <c r="AH9" s="3633"/>
      <c r="AI9" s="1710">
        <f t="shared" ref="AI9:AI11" si="7">SUM(AF9:AH9)</f>
        <v>7.0000000000000007E-2</v>
      </c>
      <c r="AJ9" s="3866" t="s">
        <v>180</v>
      </c>
      <c r="AK9" s="3867" t="s">
        <v>685</v>
      </c>
      <c r="AL9" s="3868">
        <v>0.1</v>
      </c>
      <c r="AM9" s="3866" t="s">
        <v>180</v>
      </c>
      <c r="AN9" s="3867" t="s">
        <v>685</v>
      </c>
      <c r="AO9" s="3869">
        <v>0.1</v>
      </c>
      <c r="AP9" s="2149">
        <f t="shared" si="4"/>
        <v>0</v>
      </c>
      <c r="AQ9" s="80">
        <f t="shared" si="5"/>
        <v>0</v>
      </c>
      <c r="AR9" s="81">
        <f t="shared" si="6"/>
        <v>0</v>
      </c>
    </row>
    <row r="10" spans="1:48" ht="31.5" customHeight="1">
      <c r="A10" s="5116"/>
      <c r="B10" s="1804">
        <v>24</v>
      </c>
      <c r="C10" s="1805">
        <v>6</v>
      </c>
      <c r="D10" s="2283">
        <f t="shared" si="0"/>
        <v>2</v>
      </c>
      <c r="E10" s="3862"/>
      <c r="F10" s="1804">
        <v>2</v>
      </c>
      <c r="G10" s="2317"/>
      <c r="H10" s="3864"/>
      <c r="I10" s="3871" t="s">
        <v>1336</v>
      </c>
      <c r="J10" s="3870">
        <v>1</v>
      </c>
      <c r="K10" s="67" t="s">
        <v>1337</v>
      </c>
      <c r="L10" s="68" t="s">
        <v>1338</v>
      </c>
      <c r="M10" s="1811">
        <v>12</v>
      </c>
      <c r="N10" s="1811">
        <v>8</v>
      </c>
      <c r="O10" s="1811"/>
      <c r="P10" s="327" t="s">
        <v>732</v>
      </c>
      <c r="Q10" s="328" t="s">
        <v>733</v>
      </c>
      <c r="R10" s="1811">
        <v>6</v>
      </c>
      <c r="S10" s="1811"/>
      <c r="T10" s="1811"/>
      <c r="U10" s="327" t="s">
        <v>732</v>
      </c>
      <c r="V10" s="328" t="s">
        <v>733</v>
      </c>
      <c r="W10" s="1811">
        <v>6</v>
      </c>
      <c r="X10" s="1811"/>
      <c r="Y10" s="1811"/>
      <c r="Z10" s="327"/>
      <c r="AA10" s="328"/>
      <c r="AB10" s="1811"/>
      <c r="AC10" s="2738"/>
      <c r="AD10" s="1811"/>
      <c r="AE10" s="769" t="s">
        <v>229</v>
      </c>
      <c r="AF10" s="1710">
        <v>7.0000000000000007E-2</v>
      </c>
      <c r="AG10" s="3701"/>
      <c r="AH10" s="3633"/>
      <c r="AI10" s="1710">
        <f t="shared" si="7"/>
        <v>7.0000000000000007E-2</v>
      </c>
      <c r="AJ10" s="3866" t="s">
        <v>180</v>
      </c>
      <c r="AK10" s="3867" t="s">
        <v>685</v>
      </c>
      <c r="AL10" s="3868">
        <v>0.1</v>
      </c>
      <c r="AM10" s="3866" t="s">
        <v>180</v>
      </c>
      <c r="AN10" s="3867" t="s">
        <v>685</v>
      </c>
      <c r="AO10" s="3869">
        <v>0.1</v>
      </c>
      <c r="AP10" s="2149">
        <f t="shared" si="4"/>
        <v>0</v>
      </c>
      <c r="AQ10" s="80">
        <f t="shared" si="5"/>
        <v>0</v>
      </c>
      <c r="AR10" s="81">
        <f t="shared" si="6"/>
        <v>0</v>
      </c>
    </row>
    <row r="11" spans="1:48" ht="31.5" customHeight="1">
      <c r="A11" s="5117"/>
      <c r="B11" s="1804">
        <v>15</v>
      </c>
      <c r="C11" s="1805">
        <v>6</v>
      </c>
      <c r="D11" s="2283">
        <f t="shared" si="0"/>
        <v>0</v>
      </c>
      <c r="E11" s="3862"/>
      <c r="F11" s="3863"/>
      <c r="G11" s="2317"/>
      <c r="H11" s="3864"/>
      <c r="I11" s="3871" t="s">
        <v>1339</v>
      </c>
      <c r="J11" s="3870">
        <v>1</v>
      </c>
      <c r="K11" s="67" t="s">
        <v>1340</v>
      </c>
      <c r="L11" s="68" t="s">
        <v>1341</v>
      </c>
      <c r="M11" s="1811">
        <v>15</v>
      </c>
      <c r="N11" s="1811">
        <v>6</v>
      </c>
      <c r="O11" s="1811"/>
      <c r="P11" s="327"/>
      <c r="Q11" s="328"/>
      <c r="R11" s="1811"/>
      <c r="S11" s="1811"/>
      <c r="T11" s="1811"/>
      <c r="U11" s="327"/>
      <c r="V11" s="328"/>
      <c r="W11" s="1811"/>
      <c r="X11" s="1811"/>
      <c r="Y11" s="1811"/>
      <c r="Z11" s="327"/>
      <c r="AA11" s="328"/>
      <c r="AB11" s="1811"/>
      <c r="AC11" s="2738"/>
      <c r="AD11" s="1811"/>
      <c r="AE11" s="769" t="s">
        <v>229</v>
      </c>
      <c r="AF11" s="1710">
        <v>7.0000000000000007E-2</v>
      </c>
      <c r="AG11" s="3701"/>
      <c r="AH11" s="3633"/>
      <c r="AI11" s="1710">
        <f t="shared" si="7"/>
        <v>7.0000000000000007E-2</v>
      </c>
      <c r="AJ11" s="3866" t="s">
        <v>180</v>
      </c>
      <c r="AK11" s="3867" t="s">
        <v>685</v>
      </c>
      <c r="AL11" s="3868">
        <v>0.1</v>
      </c>
      <c r="AM11" s="3866" t="s">
        <v>180</v>
      </c>
      <c r="AN11" s="3867" t="s">
        <v>685</v>
      </c>
      <c r="AO11" s="3869">
        <v>0.1</v>
      </c>
      <c r="AP11" s="2149">
        <f t="shared" si="4"/>
        <v>0</v>
      </c>
      <c r="AQ11" s="80">
        <f t="shared" si="5"/>
        <v>0</v>
      </c>
      <c r="AR11" s="81">
        <f t="shared" si="6"/>
        <v>0</v>
      </c>
    </row>
    <row r="12" spans="1:48">
      <c r="A12" s="819" t="s">
        <v>1342</v>
      </c>
      <c r="B12" s="866">
        <f>SUM(B7:B11)</f>
        <v>92</v>
      </c>
      <c r="C12" s="866">
        <f t="shared" ref="C12:H12" si="8">SUM(C7:C11)</f>
        <v>31</v>
      </c>
      <c r="D12" s="1827">
        <f t="shared" si="8"/>
        <v>2</v>
      </c>
      <c r="E12" s="1828">
        <f t="shared" si="8"/>
        <v>0</v>
      </c>
      <c r="F12" s="866">
        <f t="shared" ref="F12:G12" si="9">SUM(F7:F11)</f>
        <v>2</v>
      </c>
      <c r="G12" s="1829">
        <f t="shared" si="9"/>
        <v>0</v>
      </c>
      <c r="H12" s="1043">
        <f t="shared" si="8"/>
        <v>0</v>
      </c>
      <c r="I12" s="94"/>
      <c r="J12" s="95"/>
      <c r="K12" s="298"/>
      <c r="L12" s="299"/>
      <c r="M12" s="493"/>
      <c r="N12" s="493"/>
      <c r="O12" s="493"/>
      <c r="P12" s="99"/>
      <c r="Q12" s="300"/>
      <c r="R12" s="494"/>
      <c r="S12" s="494"/>
      <c r="T12" s="494"/>
      <c r="U12" s="298"/>
      <c r="V12" s="299"/>
      <c r="W12" s="493"/>
      <c r="X12" s="493"/>
      <c r="Y12" s="493"/>
      <c r="Z12" s="99"/>
      <c r="AA12" s="300"/>
      <c r="AB12" s="493"/>
      <c r="AC12" s="493"/>
      <c r="AD12" s="792"/>
      <c r="AE12" s="1039"/>
      <c r="AF12" s="1031"/>
      <c r="AG12" s="1213"/>
      <c r="AH12" s="1031"/>
      <c r="AI12" s="3872">
        <f>SUM(AI7:AI11)</f>
        <v>0.35000000000000003</v>
      </c>
      <c r="AJ12" s="3873"/>
      <c r="AK12" s="1833"/>
      <c r="AL12" s="1841">
        <f>SUM(AL7:AL11)</f>
        <v>0.64999999999999991</v>
      </c>
      <c r="AM12" s="1035"/>
      <c r="AN12" s="1031"/>
      <c r="AO12" s="1842">
        <f>SUM(AO7:AO11)</f>
        <v>0.64999999999999991</v>
      </c>
      <c r="AP12" s="1833"/>
      <c r="AQ12" s="1833"/>
      <c r="AR12" s="1833"/>
    </row>
    <row r="13" spans="1:48" ht="31.5" customHeight="1">
      <c r="A13" s="5115" t="s">
        <v>1343</v>
      </c>
      <c r="B13" s="3874">
        <v>14</v>
      </c>
      <c r="C13" s="3874">
        <v>8</v>
      </c>
      <c r="D13" s="2283">
        <f t="shared" ref="D13:D16" si="10">SUM(E13:G13)</f>
        <v>0</v>
      </c>
      <c r="E13" s="3862"/>
      <c r="F13" s="3863"/>
      <c r="G13" s="2317"/>
      <c r="H13" s="3864"/>
      <c r="I13" s="733" t="s">
        <v>1344</v>
      </c>
      <c r="J13" s="1728">
        <v>1</v>
      </c>
      <c r="K13" s="67" t="s">
        <v>758</v>
      </c>
      <c r="L13" s="68" t="s">
        <v>759</v>
      </c>
      <c r="M13" s="1811">
        <v>10</v>
      </c>
      <c r="N13" s="1811">
        <v>8</v>
      </c>
      <c r="O13" s="1811"/>
      <c r="P13" s="67" t="s">
        <v>1345</v>
      </c>
      <c r="Q13" s="68" t="s">
        <v>1346</v>
      </c>
      <c r="R13" s="1811">
        <v>4</v>
      </c>
      <c r="S13" s="1811"/>
      <c r="T13" s="1811"/>
      <c r="U13" s="327"/>
      <c r="V13" s="328"/>
      <c r="W13" s="1811"/>
      <c r="X13" s="1811"/>
      <c r="Y13" s="1811"/>
      <c r="Z13" s="327"/>
      <c r="AA13" s="328"/>
      <c r="AB13" s="1811"/>
      <c r="AC13" s="2738"/>
      <c r="AD13" s="1811"/>
      <c r="AE13" s="738" t="s">
        <v>228</v>
      </c>
      <c r="AF13" s="1200">
        <v>0.13</v>
      </c>
      <c r="AG13" s="739" t="s">
        <v>229</v>
      </c>
      <c r="AH13" s="1200">
        <v>0.13</v>
      </c>
      <c r="AI13" s="1710">
        <f>SUM(AF13:AH13)</f>
        <v>0.26</v>
      </c>
      <c r="AJ13" s="3875"/>
      <c r="AK13" s="3875"/>
      <c r="AL13" s="3281"/>
      <c r="AM13" s="3875"/>
      <c r="AN13" s="3875"/>
      <c r="AO13" s="3876"/>
      <c r="AP13" s="2149">
        <f t="shared" ref="AP13:AP16" si="11">(M13+R13+W13+AB13)-B13</f>
        <v>0</v>
      </c>
      <c r="AQ13" s="80">
        <f t="shared" ref="AQ13:AQ16" si="12">(N13+S13+X13+AC13)-(C13+D13)</f>
        <v>0</v>
      </c>
      <c r="AR13" s="81">
        <f t="shared" ref="AR13:AR16" si="13">(O13+T13+Y13+AD13)-H13</f>
        <v>0</v>
      </c>
    </row>
    <row r="14" spans="1:48" ht="31.5" customHeight="1">
      <c r="A14" s="5116"/>
      <c r="B14" s="3874">
        <v>21</v>
      </c>
      <c r="C14" s="3874">
        <v>15</v>
      </c>
      <c r="D14" s="2283">
        <f t="shared" si="10"/>
        <v>0</v>
      </c>
      <c r="E14" s="3862"/>
      <c r="F14" s="3863"/>
      <c r="G14" s="2317"/>
      <c r="H14" s="3864"/>
      <c r="I14" s="2" t="s">
        <v>1314</v>
      </c>
      <c r="J14" s="3870">
        <v>1</v>
      </c>
      <c r="K14" s="67" t="s">
        <v>1345</v>
      </c>
      <c r="L14" s="68" t="s">
        <v>1346</v>
      </c>
      <c r="M14" s="1811">
        <v>13</v>
      </c>
      <c r="N14" s="1811">
        <v>5</v>
      </c>
      <c r="O14" s="1811"/>
      <c r="P14" s="67" t="s">
        <v>1347</v>
      </c>
      <c r="Q14" s="68" t="s">
        <v>1348</v>
      </c>
      <c r="R14" s="1811">
        <v>4</v>
      </c>
      <c r="S14" s="1811">
        <v>4</v>
      </c>
      <c r="T14" s="1811"/>
      <c r="U14" s="67" t="s">
        <v>1349</v>
      </c>
      <c r="V14" s="68" t="s">
        <v>1017</v>
      </c>
      <c r="W14" s="1811">
        <v>2</v>
      </c>
      <c r="X14" s="1811">
        <v>3</v>
      </c>
      <c r="Y14" s="1811"/>
      <c r="Z14" s="327" t="s">
        <v>1350</v>
      </c>
      <c r="AA14" s="328" t="s">
        <v>1351</v>
      </c>
      <c r="AB14" s="1811">
        <v>2</v>
      </c>
      <c r="AC14" s="2738">
        <v>3</v>
      </c>
      <c r="AD14" s="1811"/>
      <c r="AE14" s="738" t="s">
        <v>228</v>
      </c>
      <c r="AF14" s="1200">
        <v>0.13</v>
      </c>
      <c r="AG14" s="739" t="s">
        <v>229</v>
      </c>
      <c r="AH14" s="1200">
        <v>0.13</v>
      </c>
      <c r="AI14" s="1710">
        <f>SUM(AF14:AH14)</f>
        <v>0.26</v>
      </c>
      <c r="AJ14" s="3875"/>
      <c r="AK14" s="3875"/>
      <c r="AL14" s="3281"/>
      <c r="AM14" s="3875"/>
      <c r="AN14" s="3875"/>
      <c r="AO14" s="3876"/>
      <c r="AP14" s="2149">
        <f t="shared" si="11"/>
        <v>0</v>
      </c>
      <c r="AQ14" s="80">
        <f t="shared" si="12"/>
        <v>0</v>
      </c>
      <c r="AR14" s="81">
        <f t="shared" si="13"/>
        <v>0</v>
      </c>
    </row>
    <row r="15" spans="1:48" ht="31.5" customHeight="1">
      <c r="A15" s="5116"/>
      <c r="B15" s="3874">
        <v>15</v>
      </c>
      <c r="C15" s="3874">
        <v>6</v>
      </c>
      <c r="D15" s="2283">
        <f t="shared" si="10"/>
        <v>0</v>
      </c>
      <c r="E15" s="3862"/>
      <c r="F15" s="3863"/>
      <c r="G15" s="2317"/>
      <c r="H15" s="3864"/>
      <c r="I15" s="2" t="s">
        <v>1352</v>
      </c>
      <c r="J15" s="3870">
        <v>1</v>
      </c>
      <c r="K15" s="3877" t="s">
        <v>695</v>
      </c>
      <c r="L15" s="3878" t="s">
        <v>696</v>
      </c>
      <c r="M15" s="3879">
        <v>15</v>
      </c>
      <c r="N15" s="3879">
        <v>6</v>
      </c>
      <c r="O15" s="3879"/>
      <c r="P15" s="3877"/>
      <c r="Q15" s="3878"/>
      <c r="R15" s="3879"/>
      <c r="S15" s="3879"/>
      <c r="T15" s="3879"/>
      <c r="U15" s="3880"/>
      <c r="V15" s="3881"/>
      <c r="W15" s="3879"/>
      <c r="X15" s="3879"/>
      <c r="Y15" s="3879"/>
      <c r="Z15" s="3880"/>
      <c r="AA15" s="3881"/>
      <c r="AB15" s="3879"/>
      <c r="AC15" s="3882"/>
      <c r="AD15" s="3879"/>
      <c r="AE15" s="738" t="s">
        <v>228</v>
      </c>
      <c r="AF15" s="1200">
        <v>0.13</v>
      </c>
      <c r="AG15" s="739" t="s">
        <v>229</v>
      </c>
      <c r="AH15" s="1200">
        <v>0.13</v>
      </c>
      <c r="AI15" s="1710">
        <f>SUM(AF15:AH15)</f>
        <v>0.26</v>
      </c>
      <c r="AJ15" s="3875"/>
      <c r="AK15" s="3875"/>
      <c r="AL15" s="3281"/>
      <c r="AM15" s="3875"/>
      <c r="AN15" s="3875"/>
      <c r="AO15" s="3876"/>
      <c r="AP15" s="2149">
        <f t="shared" si="11"/>
        <v>0</v>
      </c>
      <c r="AQ15" s="80">
        <f t="shared" si="12"/>
        <v>0</v>
      </c>
      <c r="AR15" s="81">
        <f t="shared" si="13"/>
        <v>0</v>
      </c>
    </row>
    <row r="16" spans="1:48" ht="31.5" customHeight="1">
      <c r="A16" s="5117"/>
      <c r="B16" s="3863"/>
      <c r="C16" s="3863"/>
      <c r="D16" s="2283">
        <f t="shared" si="10"/>
        <v>20</v>
      </c>
      <c r="E16" s="3862"/>
      <c r="F16" s="1835">
        <v>20</v>
      </c>
      <c r="G16" s="2317"/>
      <c r="H16" s="3864"/>
      <c r="I16" s="733" t="s">
        <v>1353</v>
      </c>
      <c r="J16" s="1728">
        <v>1</v>
      </c>
      <c r="K16" s="67" t="s">
        <v>1354</v>
      </c>
      <c r="L16" s="68" t="s">
        <v>1355</v>
      </c>
      <c r="M16" s="1811"/>
      <c r="N16" s="1811">
        <v>20</v>
      </c>
      <c r="O16" s="1811"/>
      <c r="P16" s="327"/>
      <c r="Q16" s="328"/>
      <c r="R16" s="1811"/>
      <c r="S16" s="1811"/>
      <c r="T16" s="1811"/>
      <c r="U16" s="327"/>
      <c r="V16" s="328"/>
      <c r="W16" s="1811"/>
      <c r="X16" s="1811"/>
      <c r="Y16" s="1811"/>
      <c r="Z16" s="327"/>
      <c r="AA16" s="328"/>
      <c r="AB16" s="1811"/>
      <c r="AC16" s="2738"/>
      <c r="AD16" s="1811"/>
      <c r="AE16" s="769" t="s">
        <v>229</v>
      </c>
      <c r="AF16" s="1710">
        <v>0.22</v>
      </c>
      <c r="AG16" s="3701"/>
      <c r="AH16" s="3633"/>
      <c r="AI16" s="1710">
        <v>0.22</v>
      </c>
      <c r="AJ16" s="3875"/>
      <c r="AK16" s="3875"/>
      <c r="AL16" s="3281"/>
      <c r="AM16" s="3875"/>
      <c r="AN16" s="3875"/>
      <c r="AO16" s="3876"/>
      <c r="AP16" s="2149">
        <f t="shared" si="11"/>
        <v>0</v>
      </c>
      <c r="AQ16" s="80">
        <f t="shared" si="12"/>
        <v>0</v>
      </c>
      <c r="AR16" s="81">
        <f t="shared" si="13"/>
        <v>0</v>
      </c>
    </row>
    <row r="17" spans="1:48">
      <c r="A17" s="819" t="s">
        <v>469</v>
      </c>
      <c r="B17" s="866">
        <f>SUM(B13:B16)</f>
        <v>50</v>
      </c>
      <c r="C17" s="866">
        <f t="shared" ref="C17:H17" si="14">SUM(C13:C16)</f>
        <v>29</v>
      </c>
      <c r="D17" s="1827">
        <f t="shared" si="14"/>
        <v>20</v>
      </c>
      <c r="E17" s="1828">
        <f t="shared" si="14"/>
        <v>0</v>
      </c>
      <c r="F17" s="866">
        <f t="shared" ref="F17:G17" si="15">SUM(F13:F16)</f>
        <v>20</v>
      </c>
      <c r="G17" s="1829">
        <f t="shared" si="15"/>
        <v>0</v>
      </c>
      <c r="H17" s="1043">
        <f t="shared" si="14"/>
        <v>0</v>
      </c>
      <c r="I17" s="94"/>
      <c r="J17" s="95"/>
      <c r="K17" s="298"/>
      <c r="L17" s="299"/>
      <c r="M17" s="493"/>
      <c r="N17" s="493"/>
      <c r="O17" s="493"/>
      <c r="P17" s="99"/>
      <c r="Q17" s="300"/>
      <c r="R17" s="494"/>
      <c r="S17" s="494"/>
      <c r="T17" s="494"/>
      <c r="U17" s="298"/>
      <c r="V17" s="299"/>
      <c r="W17" s="493"/>
      <c r="X17" s="493"/>
      <c r="Y17" s="493"/>
      <c r="Z17" s="99"/>
      <c r="AA17" s="300"/>
      <c r="AB17" s="493"/>
      <c r="AC17" s="493"/>
      <c r="AD17" s="792"/>
      <c r="AE17" s="1039"/>
      <c r="AF17" s="1031"/>
      <c r="AG17" s="1213"/>
      <c r="AH17" s="1031"/>
      <c r="AI17" s="3872">
        <f>SUM(AI13:AI16)</f>
        <v>1</v>
      </c>
      <c r="AJ17" s="3873"/>
      <c r="AK17" s="1833"/>
      <c r="AL17" s="1041"/>
      <c r="AM17" s="3873"/>
      <c r="AN17" s="1833"/>
      <c r="AO17" s="1032"/>
      <c r="AP17" s="1833"/>
      <c r="AQ17" s="1833"/>
      <c r="AR17" s="1833"/>
    </row>
    <row r="18" spans="1:48" ht="31.5" customHeight="1">
      <c r="A18" s="5115" t="s">
        <v>1356</v>
      </c>
      <c r="B18" s="1804">
        <v>10</v>
      </c>
      <c r="C18" s="3863"/>
      <c r="D18" s="2283">
        <f t="shared" ref="D18:D20" si="16">SUM(E18:G18)</f>
        <v>5</v>
      </c>
      <c r="E18" s="3883">
        <v>5</v>
      </c>
      <c r="F18" s="3863"/>
      <c r="G18" s="2317"/>
      <c r="H18" s="1874">
        <v>4</v>
      </c>
      <c r="I18" s="733" t="s">
        <v>1357</v>
      </c>
      <c r="J18" s="1728">
        <v>1</v>
      </c>
      <c r="K18" s="67" t="s">
        <v>729</v>
      </c>
      <c r="L18" s="68" t="s">
        <v>730</v>
      </c>
      <c r="M18" s="1811">
        <v>10</v>
      </c>
      <c r="N18" s="1811">
        <v>5</v>
      </c>
      <c r="O18" s="1811"/>
      <c r="P18" s="327"/>
      <c r="Q18" s="328"/>
      <c r="R18" s="1811"/>
      <c r="S18" s="1811"/>
      <c r="T18" s="1811"/>
      <c r="U18" s="327"/>
      <c r="V18" s="328"/>
      <c r="W18" s="1811"/>
      <c r="X18" s="1811"/>
      <c r="Y18" s="1811"/>
      <c r="Z18" s="327"/>
      <c r="AA18" s="328"/>
      <c r="AB18" s="1811"/>
      <c r="AC18" s="2738"/>
      <c r="AD18" s="1811"/>
      <c r="AE18" s="738" t="s">
        <v>228</v>
      </c>
      <c r="AF18" s="1200">
        <v>0.1</v>
      </c>
      <c r="AG18" s="739" t="s">
        <v>229</v>
      </c>
      <c r="AH18" s="1200">
        <v>0.1</v>
      </c>
      <c r="AI18" s="1710">
        <f>SUM(AF18:AH18)</f>
        <v>0.2</v>
      </c>
      <c r="AJ18" s="3875"/>
      <c r="AK18" s="3875"/>
      <c r="AL18" s="3281"/>
      <c r="AM18" s="3875"/>
      <c r="AN18" s="3875"/>
      <c r="AO18" s="3876"/>
      <c r="AP18" s="2149">
        <f t="shared" ref="AP18:AP20" si="17">(M18+R18+W18+AB18)-B18</f>
        <v>0</v>
      </c>
      <c r="AQ18" s="80">
        <f t="shared" ref="AQ18:AQ20" si="18">(N18+S18+X18+AC18)-(C18+D18)</f>
        <v>0</v>
      </c>
      <c r="AR18" s="81">
        <f t="shared" ref="AR18:AR20" si="19">(O18+T18+Y18+AD18)-H18</f>
        <v>-4</v>
      </c>
    </row>
    <row r="19" spans="1:48" ht="31.5" customHeight="1">
      <c r="A19" s="5116"/>
      <c r="B19" s="1804">
        <v>10</v>
      </c>
      <c r="C19" s="3863"/>
      <c r="D19" s="2283">
        <f t="shared" si="16"/>
        <v>5</v>
      </c>
      <c r="E19" s="3884">
        <v>5</v>
      </c>
      <c r="F19" s="3863"/>
      <c r="G19" s="2317"/>
      <c r="H19" s="1806">
        <v>4</v>
      </c>
      <c r="I19" s="3871" t="s">
        <v>1358</v>
      </c>
      <c r="J19" s="3870">
        <v>1</v>
      </c>
      <c r="K19" s="67" t="s">
        <v>1359</v>
      </c>
      <c r="L19" s="68" t="s">
        <v>339</v>
      </c>
      <c r="M19" s="1811">
        <v>10</v>
      </c>
      <c r="N19" s="1811">
        <v>5</v>
      </c>
      <c r="O19" s="1811"/>
      <c r="P19" s="327"/>
      <c r="Q19" s="328"/>
      <c r="R19" s="1811"/>
      <c r="S19" s="1811"/>
      <c r="T19" s="1811"/>
      <c r="U19" s="327"/>
      <c r="V19" s="328"/>
      <c r="W19" s="1811"/>
      <c r="X19" s="1811"/>
      <c r="Y19" s="1811"/>
      <c r="Z19" s="327"/>
      <c r="AA19" s="328"/>
      <c r="AB19" s="1811"/>
      <c r="AC19" s="2738"/>
      <c r="AD19" s="1811"/>
      <c r="AE19" s="738" t="s">
        <v>228</v>
      </c>
      <c r="AF19" s="1200">
        <v>0.1</v>
      </c>
      <c r="AG19" s="739" t="s">
        <v>229</v>
      </c>
      <c r="AH19" s="1200">
        <v>0.1</v>
      </c>
      <c r="AI19" s="1710">
        <f>SUM(AF19:AH19)</f>
        <v>0.2</v>
      </c>
      <c r="AJ19" s="3875"/>
      <c r="AK19" s="3875"/>
      <c r="AL19" s="3281"/>
      <c r="AM19" s="3875"/>
      <c r="AN19" s="3875"/>
      <c r="AO19" s="3876"/>
      <c r="AP19" s="2149">
        <f t="shared" si="17"/>
        <v>0</v>
      </c>
      <c r="AQ19" s="80">
        <f t="shared" si="18"/>
        <v>0</v>
      </c>
      <c r="AR19" s="81">
        <f t="shared" si="19"/>
        <v>-4</v>
      </c>
    </row>
    <row r="20" spans="1:48" ht="31.5" customHeight="1">
      <c r="A20" s="5117"/>
      <c r="B20" s="3874">
        <v>14</v>
      </c>
      <c r="C20" s="3874">
        <v>10</v>
      </c>
      <c r="D20" s="2283">
        <f t="shared" si="16"/>
        <v>0</v>
      </c>
      <c r="E20" s="3862"/>
      <c r="F20" s="3863"/>
      <c r="G20" s="2317"/>
      <c r="H20" s="3864"/>
      <c r="I20" s="2" t="s">
        <v>1360</v>
      </c>
      <c r="J20" s="3870">
        <v>1</v>
      </c>
      <c r="K20" s="67" t="s">
        <v>1361</v>
      </c>
      <c r="L20" s="68" t="s">
        <v>1035</v>
      </c>
      <c r="M20" s="1811">
        <v>10</v>
      </c>
      <c r="N20" s="1811">
        <v>8</v>
      </c>
      <c r="O20" s="1811"/>
      <c r="P20" s="67" t="s">
        <v>916</v>
      </c>
      <c r="Q20" s="68" t="s">
        <v>1362</v>
      </c>
      <c r="R20" s="1811">
        <v>4</v>
      </c>
      <c r="S20" s="1811">
        <v>2</v>
      </c>
      <c r="T20" s="1811"/>
      <c r="U20" s="327"/>
      <c r="V20" s="328"/>
      <c r="W20" s="1811"/>
      <c r="X20" s="1811"/>
      <c r="Y20" s="1811"/>
      <c r="Z20" s="327"/>
      <c r="AA20" s="328"/>
      <c r="AB20" s="1811"/>
      <c r="AC20" s="2738"/>
      <c r="AD20" s="3885"/>
      <c r="AE20" s="3701"/>
      <c r="AF20" s="3633"/>
      <c r="AG20" s="3701"/>
      <c r="AH20" s="3633"/>
      <c r="AI20" s="3633"/>
      <c r="AJ20" s="3866" t="s">
        <v>180</v>
      </c>
      <c r="AK20" s="3867" t="s">
        <v>685</v>
      </c>
      <c r="AL20" s="3868">
        <v>0.6</v>
      </c>
      <c r="AM20" s="3866" t="s">
        <v>180</v>
      </c>
      <c r="AN20" s="3867" t="s">
        <v>685</v>
      </c>
      <c r="AO20" s="3869">
        <v>0.6</v>
      </c>
      <c r="AP20" s="2149">
        <f t="shared" si="17"/>
        <v>0</v>
      </c>
      <c r="AQ20" s="80">
        <f t="shared" si="18"/>
        <v>0</v>
      </c>
      <c r="AR20" s="81">
        <f t="shared" si="19"/>
        <v>0</v>
      </c>
    </row>
    <row r="21" spans="1:48">
      <c r="A21" s="819" t="s">
        <v>420</v>
      </c>
      <c r="B21" s="866">
        <f>SUM(B18:B20)</f>
        <v>34</v>
      </c>
      <c r="C21" s="866">
        <f t="shared" ref="C21:H21" si="20">SUM(C18:C20)</f>
        <v>10</v>
      </c>
      <c r="D21" s="1827">
        <f t="shared" si="20"/>
        <v>10</v>
      </c>
      <c r="E21" s="1828">
        <f t="shared" si="20"/>
        <v>10</v>
      </c>
      <c r="F21" s="866">
        <f t="shared" ref="F21:G21" si="21">SUM(F18:F20)</f>
        <v>0</v>
      </c>
      <c r="G21" s="1829">
        <f t="shared" si="21"/>
        <v>0</v>
      </c>
      <c r="H21" s="1043">
        <f t="shared" si="20"/>
        <v>8</v>
      </c>
      <c r="I21" s="94"/>
      <c r="J21" s="95"/>
      <c r="K21" s="298"/>
      <c r="L21" s="299"/>
      <c r="M21" s="493"/>
      <c r="N21" s="493"/>
      <c r="O21" s="493"/>
      <c r="P21" s="99"/>
      <c r="Q21" s="300"/>
      <c r="R21" s="494"/>
      <c r="S21" s="494"/>
      <c r="T21" s="494"/>
      <c r="U21" s="298"/>
      <c r="V21" s="299"/>
      <c r="W21" s="493"/>
      <c r="X21" s="493"/>
      <c r="Y21" s="493"/>
      <c r="Z21" s="99"/>
      <c r="AA21" s="300"/>
      <c r="AB21" s="493"/>
      <c r="AC21" s="493"/>
      <c r="AD21" s="493"/>
      <c r="AE21" s="1213"/>
      <c r="AF21" s="1031"/>
      <c r="AG21" s="1213"/>
      <c r="AH21" s="1031"/>
      <c r="AI21" s="3872">
        <f>SUM(AI18:AI20)</f>
        <v>0.4</v>
      </c>
      <c r="AJ21" s="1035"/>
      <c r="AK21" s="1833"/>
      <c r="AL21" s="1841">
        <f>SUM(AL20)</f>
        <v>0.6</v>
      </c>
      <c r="AM21" s="1035"/>
      <c r="AN21" s="1833"/>
      <c r="AO21" s="1842">
        <f>SUM(AO20)</f>
        <v>0.6</v>
      </c>
      <c r="AP21" s="1833"/>
      <c r="AQ21" s="1833"/>
      <c r="AR21" s="1833"/>
    </row>
    <row r="22" spans="1:48" ht="31.5" customHeight="1">
      <c r="A22" s="5115" t="s">
        <v>1363</v>
      </c>
      <c r="B22" s="1804">
        <v>15</v>
      </c>
      <c r="C22" s="1804">
        <v>6</v>
      </c>
      <c r="D22" s="2283">
        <f t="shared" ref="D22:D28" si="22">SUM(E22:G22)</f>
        <v>2</v>
      </c>
      <c r="E22" s="3862"/>
      <c r="F22" s="1804">
        <v>2</v>
      </c>
      <c r="G22" s="2317"/>
      <c r="H22" s="3864"/>
      <c r="I22" s="733" t="s">
        <v>1364</v>
      </c>
      <c r="J22" s="1728">
        <v>1</v>
      </c>
      <c r="K22" s="67" t="s">
        <v>1365</v>
      </c>
      <c r="L22" s="68" t="s">
        <v>1366</v>
      </c>
      <c r="M22" s="1811">
        <v>6</v>
      </c>
      <c r="N22" s="1811">
        <v>1.5</v>
      </c>
      <c r="O22" s="1811"/>
      <c r="P22" s="327" t="s">
        <v>1367</v>
      </c>
      <c r="Q22" s="328" t="s">
        <v>1368</v>
      </c>
      <c r="R22" s="1811">
        <v>6</v>
      </c>
      <c r="S22" s="1811">
        <v>1.5</v>
      </c>
      <c r="T22" s="1811"/>
      <c r="U22" s="327" t="s">
        <v>1369</v>
      </c>
      <c r="V22" s="328" t="s">
        <v>1370</v>
      </c>
      <c r="W22" s="1811">
        <v>3</v>
      </c>
      <c r="X22" s="1811">
        <v>5</v>
      </c>
      <c r="Y22" s="1811"/>
      <c r="Z22" s="327"/>
      <c r="AA22" s="328"/>
      <c r="AB22" s="1811"/>
      <c r="AC22" s="2738"/>
      <c r="AD22" s="2738"/>
      <c r="AE22" s="739" t="s">
        <v>228</v>
      </c>
      <c r="AF22" s="1200">
        <v>0.25</v>
      </c>
      <c r="AG22" s="739" t="s">
        <v>229</v>
      </c>
      <c r="AH22" s="1200">
        <v>0.25</v>
      </c>
      <c r="AI22" s="1710">
        <f>SUM(AF22:AH22)</f>
        <v>0.5</v>
      </c>
      <c r="AJ22" s="3875"/>
      <c r="AK22" s="3875"/>
      <c r="AL22" s="3281"/>
      <c r="AM22" s="3875"/>
      <c r="AN22" s="3875"/>
      <c r="AO22" s="3876"/>
      <c r="AP22" s="2149">
        <f t="shared" ref="AP22:AP24" si="23">(M22+R22+W22+AB22)-B22</f>
        <v>0</v>
      </c>
      <c r="AQ22" s="80">
        <f t="shared" ref="AQ22:AQ24" si="24">(N22+S22+X22+AC22)-(C22+D22)</f>
        <v>0</v>
      </c>
      <c r="AR22" s="81">
        <f t="shared" ref="AR22:AR24" si="25">(O22+T22+Y22+AD22)-H22</f>
        <v>0</v>
      </c>
    </row>
    <row r="23" spans="1:48" ht="31.5" customHeight="1">
      <c r="A23" s="5116"/>
      <c r="B23" s="3874">
        <v>15</v>
      </c>
      <c r="C23" s="3874">
        <v>5</v>
      </c>
      <c r="D23" s="2283">
        <f t="shared" si="22"/>
        <v>0</v>
      </c>
      <c r="E23" s="3862"/>
      <c r="F23" s="3863"/>
      <c r="G23" s="2317"/>
      <c r="H23" s="3864"/>
      <c r="I23" s="733" t="s">
        <v>1371</v>
      </c>
      <c r="J23" s="3870">
        <v>1</v>
      </c>
      <c r="K23" s="327" t="s">
        <v>732</v>
      </c>
      <c r="L23" s="328" t="s">
        <v>733</v>
      </c>
      <c r="M23" s="1811">
        <v>15</v>
      </c>
      <c r="N23" s="1811">
        <v>5</v>
      </c>
      <c r="O23" s="1811"/>
      <c r="P23" s="67"/>
      <c r="Q23" s="68"/>
      <c r="R23" s="1811"/>
      <c r="S23" s="1811"/>
      <c r="T23" s="1811"/>
      <c r="U23" s="327"/>
      <c r="V23" s="328"/>
      <c r="W23" s="1811"/>
      <c r="X23" s="1811"/>
      <c r="Y23" s="1811"/>
      <c r="Z23" s="327"/>
      <c r="AA23" s="328"/>
      <c r="AB23" s="1811"/>
      <c r="AC23" s="2738"/>
      <c r="AD23" s="2738"/>
      <c r="AE23" s="739" t="s">
        <v>228</v>
      </c>
      <c r="AF23" s="1200">
        <v>0.25</v>
      </c>
      <c r="AG23" s="739" t="s">
        <v>229</v>
      </c>
      <c r="AH23" s="1200">
        <v>0.25</v>
      </c>
      <c r="AI23" s="1710">
        <f>SUM(AF23:AH23)</f>
        <v>0.5</v>
      </c>
      <c r="AJ23" s="3875"/>
      <c r="AK23" s="3875"/>
      <c r="AL23" s="3281"/>
      <c r="AM23" s="3875"/>
      <c r="AN23" s="3875"/>
      <c r="AO23" s="3876"/>
      <c r="AP23" s="2149">
        <f t="shared" si="23"/>
        <v>0</v>
      </c>
      <c r="AQ23" s="80">
        <f t="shared" si="24"/>
        <v>0</v>
      </c>
      <c r="AR23" s="81">
        <f t="shared" si="25"/>
        <v>0</v>
      </c>
    </row>
    <row r="24" spans="1:48" ht="31.5" customHeight="1">
      <c r="A24" s="5116"/>
      <c r="B24" s="1804">
        <v>4</v>
      </c>
      <c r="C24" s="1835">
        <v>2</v>
      </c>
      <c r="D24" s="2283">
        <f t="shared" si="22"/>
        <v>15</v>
      </c>
      <c r="E24" s="3862"/>
      <c r="F24" s="1804">
        <v>15</v>
      </c>
      <c r="G24" s="2317"/>
      <c r="H24" s="3864"/>
      <c r="I24" s="733" t="s">
        <v>1372</v>
      </c>
      <c r="J24" s="1728">
        <v>1</v>
      </c>
      <c r="K24" s="67" t="s">
        <v>1373</v>
      </c>
      <c r="L24" s="68" t="s">
        <v>385</v>
      </c>
      <c r="M24" s="1811">
        <v>4</v>
      </c>
      <c r="N24" s="1811">
        <v>16</v>
      </c>
      <c r="O24" s="1811"/>
      <c r="P24" s="3886" t="s">
        <v>1369</v>
      </c>
      <c r="Q24" s="3887" t="s">
        <v>1370</v>
      </c>
      <c r="R24" s="1811"/>
      <c r="S24" s="1811">
        <v>1</v>
      </c>
      <c r="T24" s="1811"/>
      <c r="U24" s="327"/>
      <c r="V24" s="328"/>
      <c r="W24" s="1811"/>
      <c r="X24" s="1811"/>
      <c r="Y24" s="1811"/>
      <c r="Z24" s="327"/>
      <c r="AA24" s="328"/>
      <c r="AB24" s="1811"/>
      <c r="AC24" s="2738"/>
      <c r="AD24" s="2738"/>
      <c r="AE24" s="3701"/>
      <c r="AF24" s="3633"/>
      <c r="AG24" s="3701"/>
      <c r="AH24" s="3633"/>
      <c r="AI24" s="3633"/>
      <c r="AJ24" s="3875"/>
      <c r="AK24" s="3875"/>
      <c r="AL24" s="3281"/>
      <c r="AM24" s="3875"/>
      <c r="AN24" s="3875"/>
      <c r="AO24" s="3876"/>
      <c r="AP24" s="2149">
        <f t="shared" si="23"/>
        <v>0</v>
      </c>
      <c r="AQ24" s="80">
        <f t="shared" si="24"/>
        <v>0</v>
      </c>
      <c r="AR24" s="81">
        <f t="shared" si="25"/>
        <v>0</v>
      </c>
    </row>
    <row r="25" spans="1:48" ht="31.5" customHeight="1">
      <c r="A25" s="5117"/>
      <c r="B25" s="1804">
        <v>10</v>
      </c>
      <c r="C25" s="3863"/>
      <c r="D25" s="2283">
        <f t="shared" si="22"/>
        <v>0</v>
      </c>
      <c r="E25" s="3862"/>
      <c r="F25" s="3863"/>
      <c r="G25" s="2317"/>
      <c r="H25" s="3864"/>
      <c r="I25" s="733" t="s">
        <v>1374</v>
      </c>
      <c r="J25" s="1728">
        <v>1</v>
      </c>
      <c r="K25" s="327" t="s">
        <v>732</v>
      </c>
      <c r="L25" s="328" t="s">
        <v>733</v>
      </c>
      <c r="M25" s="1811">
        <v>6</v>
      </c>
      <c r="N25" s="1811"/>
      <c r="O25" s="3888"/>
      <c r="P25" s="3889" t="s">
        <v>758</v>
      </c>
      <c r="Q25" s="3890" t="s">
        <v>759</v>
      </c>
      <c r="R25" s="1811">
        <v>4</v>
      </c>
      <c r="S25" s="1811"/>
      <c r="T25" s="1811"/>
      <c r="U25" s="327"/>
      <c r="V25" s="328"/>
      <c r="W25" s="1811"/>
      <c r="X25" s="1811"/>
      <c r="Y25" s="1811"/>
      <c r="Z25" s="327"/>
      <c r="AA25" s="328"/>
      <c r="AB25" s="1811"/>
      <c r="AC25" s="2738"/>
      <c r="AD25" s="2738"/>
      <c r="AE25" s="3701"/>
      <c r="AF25" s="3633"/>
      <c r="AG25" s="3701"/>
      <c r="AH25" s="3633"/>
      <c r="AI25" s="3633"/>
      <c r="AJ25" s="3875"/>
      <c r="AK25" s="3875"/>
      <c r="AL25" s="3281"/>
      <c r="AM25" s="3875"/>
      <c r="AN25" s="3875"/>
      <c r="AO25" s="3876"/>
      <c r="AP25" s="2149">
        <f t="shared" ref="AP25" si="26">(M25+R25+W25+AB25)-B25</f>
        <v>0</v>
      </c>
      <c r="AQ25" s="80">
        <f t="shared" ref="AQ25" si="27">(N25+S25+X25+AC25)-(C25+D25)</f>
        <v>0</v>
      </c>
      <c r="AR25" s="81">
        <f t="shared" ref="AR25" si="28">(O25+T25+Y25+AD25)-H25</f>
        <v>0</v>
      </c>
    </row>
    <row r="26" spans="1:48">
      <c r="A26" s="819" t="s">
        <v>420</v>
      </c>
      <c r="B26" s="866">
        <f>SUM(B22:B25)</f>
        <v>44</v>
      </c>
      <c r="C26" s="866">
        <f t="shared" ref="C26:H26" si="29">SUM(C22:C25)</f>
        <v>13</v>
      </c>
      <c r="D26" s="1827">
        <f t="shared" si="29"/>
        <v>17</v>
      </c>
      <c r="E26" s="1828">
        <f t="shared" si="29"/>
        <v>0</v>
      </c>
      <c r="F26" s="866">
        <f t="shared" ref="F26:G26" si="30">SUM(F22:F25)</f>
        <v>17</v>
      </c>
      <c r="G26" s="1829">
        <f t="shared" si="30"/>
        <v>0</v>
      </c>
      <c r="H26" s="1043">
        <f t="shared" si="29"/>
        <v>0</v>
      </c>
      <c r="I26" s="94"/>
      <c r="J26" s="95"/>
      <c r="K26" s="298"/>
      <c r="L26" s="299"/>
      <c r="M26" s="493"/>
      <c r="N26" s="493"/>
      <c r="O26" s="493"/>
      <c r="P26" s="99"/>
      <c r="Q26" s="300"/>
      <c r="R26" s="494"/>
      <c r="S26" s="494"/>
      <c r="T26" s="494"/>
      <c r="U26" s="298"/>
      <c r="V26" s="299"/>
      <c r="W26" s="493"/>
      <c r="X26" s="493"/>
      <c r="Y26" s="493"/>
      <c r="Z26" s="99"/>
      <c r="AA26" s="300"/>
      <c r="AB26" s="493"/>
      <c r="AC26" s="493"/>
      <c r="AD26" s="493"/>
      <c r="AE26" s="3891"/>
      <c r="AF26" s="3892"/>
      <c r="AG26" s="3891"/>
      <c r="AH26" s="3892"/>
      <c r="AI26" s="3872">
        <f>SUM(AI22:AI25)</f>
        <v>1</v>
      </c>
      <c r="AJ26" s="1035"/>
      <c r="AK26" s="1833"/>
      <c r="AL26" s="1846"/>
      <c r="AM26" s="1035"/>
      <c r="AN26" s="1833"/>
      <c r="AO26" s="3893"/>
      <c r="AP26" s="1833"/>
      <c r="AQ26" s="1833"/>
      <c r="AR26" s="1833"/>
    </row>
    <row r="27" spans="1:48" ht="31.5" customHeight="1">
      <c r="A27" s="5123" t="s">
        <v>1375</v>
      </c>
      <c r="B27" s="3863"/>
      <c r="C27" s="3874">
        <v>18</v>
      </c>
      <c r="D27" s="2283">
        <f t="shared" si="22"/>
        <v>2</v>
      </c>
      <c r="E27" s="3862"/>
      <c r="F27" s="3863"/>
      <c r="G27" s="3894">
        <v>2</v>
      </c>
      <c r="H27" s="3864"/>
      <c r="I27" s="768" t="s">
        <v>313</v>
      </c>
      <c r="J27" s="3895">
        <v>1</v>
      </c>
      <c r="K27" s="67" t="s">
        <v>747</v>
      </c>
      <c r="L27" s="68" t="s">
        <v>748</v>
      </c>
      <c r="M27" s="1811"/>
      <c r="N27" s="1811">
        <v>20</v>
      </c>
      <c r="O27" s="1811"/>
      <c r="P27" s="918"/>
      <c r="Q27" s="919"/>
      <c r="R27" s="1811"/>
      <c r="S27" s="1811"/>
      <c r="T27" s="1811"/>
      <c r="U27" s="67"/>
      <c r="V27" s="68"/>
      <c r="W27" s="1811"/>
      <c r="X27" s="1811"/>
      <c r="Y27" s="1811"/>
      <c r="Z27" s="327"/>
      <c r="AA27" s="328"/>
      <c r="AB27" s="1811"/>
      <c r="AC27" s="2738"/>
      <c r="AD27" s="2738"/>
      <c r="AE27" s="739" t="s">
        <v>228</v>
      </c>
      <c r="AF27" s="1200">
        <v>0.25</v>
      </c>
      <c r="AG27" s="739" t="s">
        <v>229</v>
      </c>
      <c r="AH27" s="1200">
        <v>0.25</v>
      </c>
      <c r="AI27" s="1710">
        <f>SUM(AF27:AH27)</f>
        <v>0.5</v>
      </c>
      <c r="AJ27" s="3875"/>
      <c r="AK27" s="3875"/>
      <c r="AL27" s="3281"/>
      <c r="AM27" s="3875"/>
      <c r="AN27" s="3875"/>
      <c r="AO27" s="3876"/>
      <c r="AP27" s="2149">
        <f t="shared" ref="AP27" si="31">(M27+R27+W27+AB27)-B27</f>
        <v>0</v>
      </c>
      <c r="AQ27" s="80">
        <f t="shared" ref="AQ27" si="32">(N27+S27+X27+AC27)-(C27+D27)</f>
        <v>0</v>
      </c>
      <c r="AR27" s="81">
        <f t="shared" ref="AR27" si="33">(O27+T27+Y27+AD27)-H27</f>
        <v>0</v>
      </c>
    </row>
    <row r="28" spans="1:48" ht="31.5" customHeight="1">
      <c r="A28" s="5124"/>
      <c r="B28" s="3863"/>
      <c r="C28" s="1835">
        <v>18</v>
      </c>
      <c r="D28" s="2283">
        <f t="shared" si="22"/>
        <v>2</v>
      </c>
      <c r="E28" s="3862"/>
      <c r="F28" s="3863"/>
      <c r="G28" s="3894">
        <v>2</v>
      </c>
      <c r="H28" s="3864"/>
      <c r="I28" s="768" t="s">
        <v>416</v>
      </c>
      <c r="J28" s="3895">
        <v>1</v>
      </c>
      <c r="K28" s="67" t="s">
        <v>747</v>
      </c>
      <c r="L28" s="68" t="s">
        <v>748</v>
      </c>
      <c r="M28" s="2637"/>
      <c r="N28" s="2637">
        <v>20</v>
      </c>
      <c r="O28" s="2637"/>
      <c r="P28" s="67"/>
      <c r="Q28" s="68"/>
      <c r="R28" s="2637"/>
      <c r="S28" s="2637"/>
      <c r="T28" s="2637"/>
      <c r="U28" s="67"/>
      <c r="V28" s="68"/>
      <c r="W28" s="2637"/>
      <c r="X28" s="2637"/>
      <c r="Y28" s="2637"/>
      <c r="Z28" s="67"/>
      <c r="AA28" s="68"/>
      <c r="AB28" s="2637"/>
      <c r="AC28" s="2639"/>
      <c r="AD28" s="2639"/>
      <c r="AE28" s="739" t="s">
        <v>228</v>
      </c>
      <c r="AF28" s="1200">
        <v>0.25</v>
      </c>
      <c r="AG28" s="739" t="s">
        <v>229</v>
      </c>
      <c r="AH28" s="1200">
        <v>0.25</v>
      </c>
      <c r="AI28" s="1710">
        <f>SUM(AF28:AH28)</f>
        <v>0.5</v>
      </c>
      <c r="AJ28" s="3875"/>
      <c r="AK28" s="3875"/>
      <c r="AL28" s="3281"/>
      <c r="AM28" s="3875"/>
      <c r="AN28" s="3875"/>
      <c r="AO28" s="3876"/>
      <c r="AP28" s="2149">
        <f t="shared" ref="AP28" si="34">(M28+R28+W28+AB28)-B28</f>
        <v>0</v>
      </c>
      <c r="AQ28" s="80">
        <f t="shared" ref="AQ28" si="35">(N28+S28+X28+AC28)-(C28+D28)</f>
        <v>0</v>
      </c>
      <c r="AR28" s="81">
        <f t="shared" ref="AR28" si="36">(O28+T28+Y28+AD28)-H28</f>
        <v>0</v>
      </c>
    </row>
    <row r="29" spans="1:48" ht="15.75" thickBot="1">
      <c r="A29" s="819" t="s">
        <v>1376</v>
      </c>
      <c r="B29" s="89">
        <f>SUM(B27:B28)</f>
        <v>0</v>
      </c>
      <c r="C29" s="89">
        <f t="shared" ref="C29:H29" si="37">SUM(C27:C28)</f>
        <v>36</v>
      </c>
      <c r="D29" s="90">
        <f t="shared" si="37"/>
        <v>4</v>
      </c>
      <c r="E29" s="91">
        <f t="shared" si="37"/>
        <v>0</v>
      </c>
      <c r="F29" s="89">
        <f t="shared" ref="F29:G29" si="38">SUM(F27:F28)</f>
        <v>0</v>
      </c>
      <c r="G29" s="92">
        <f t="shared" si="38"/>
        <v>4</v>
      </c>
      <c r="H29" s="93">
        <f t="shared" si="37"/>
        <v>0</v>
      </c>
      <c r="I29" s="94"/>
      <c r="J29" s="95"/>
      <c r="K29" s="298"/>
      <c r="L29" s="299"/>
      <c r="M29" s="493"/>
      <c r="N29" s="493"/>
      <c r="O29" s="493"/>
      <c r="P29" s="99"/>
      <c r="Q29" s="300"/>
      <c r="R29" s="494"/>
      <c r="S29" s="494"/>
      <c r="T29" s="494"/>
      <c r="U29" s="298"/>
      <c r="V29" s="299"/>
      <c r="W29" s="493"/>
      <c r="X29" s="493"/>
      <c r="Y29" s="493"/>
      <c r="Z29" s="99"/>
      <c r="AA29" s="300"/>
      <c r="AB29" s="493"/>
      <c r="AC29" s="493"/>
      <c r="AD29" s="493"/>
      <c r="AE29" s="1982"/>
      <c r="AF29" s="89"/>
      <c r="AG29" s="1982"/>
      <c r="AH29" s="89"/>
      <c r="AI29" s="3872">
        <f>SUM(AI27:AI28)</f>
        <v>1</v>
      </c>
      <c r="AJ29" s="93"/>
      <c r="AK29" s="1833"/>
      <c r="AL29" s="1846"/>
      <c r="AM29" s="93"/>
      <c r="AN29" s="1833"/>
      <c r="AO29" s="1842"/>
      <c r="AP29" s="1833"/>
      <c r="AQ29" s="1833"/>
      <c r="AR29" s="1833"/>
    </row>
    <row r="30" spans="1:48">
      <c r="A30" s="2703" t="s">
        <v>1054</v>
      </c>
      <c r="B30" s="696"/>
      <c r="C30" s="696"/>
      <c r="D30" s="696"/>
      <c r="E30" s="1803"/>
      <c r="F30" s="1301"/>
      <c r="G30" s="451"/>
      <c r="H30" s="696"/>
      <c r="I30" s="877"/>
      <c r="J30" s="877"/>
      <c r="K30" s="703"/>
      <c r="L30" s="704"/>
      <c r="M30" s="702"/>
      <c r="N30" s="702"/>
      <c r="O30" s="702"/>
      <c r="P30" s="703"/>
      <c r="Q30" s="3691"/>
      <c r="R30" s="569"/>
      <c r="S30" s="569"/>
      <c r="T30" s="569"/>
      <c r="U30" s="3084"/>
      <c r="V30" s="3691"/>
      <c r="W30" s="569"/>
      <c r="X30" s="569"/>
      <c r="Y30" s="569"/>
      <c r="Z30" s="3084"/>
      <c r="AA30" s="3691"/>
      <c r="AB30" s="569"/>
      <c r="AC30" s="569"/>
      <c r="AD30" s="569"/>
      <c r="AE30" s="3896"/>
      <c r="AF30" s="3598"/>
      <c r="AG30" s="3896"/>
      <c r="AH30" s="3598"/>
      <c r="AI30" s="3598"/>
      <c r="AJ30" s="3182"/>
      <c r="AK30" s="3767"/>
      <c r="AL30" s="3767"/>
      <c r="AM30" s="3767"/>
      <c r="AN30" s="3767"/>
      <c r="AO30" s="3767"/>
      <c r="AP30" s="875"/>
      <c r="AQ30" s="1301"/>
      <c r="AR30" s="1301"/>
      <c r="AS30" s="237"/>
      <c r="AT30" s="237"/>
      <c r="AU30" s="237"/>
      <c r="AV30" s="237"/>
    </row>
    <row r="31" spans="1:48" ht="31.5" customHeight="1">
      <c r="A31" s="3897" t="s">
        <v>1377</v>
      </c>
      <c r="B31" s="3863"/>
      <c r="C31" s="3863"/>
      <c r="D31" s="2283">
        <f t="shared" ref="D31" si="39">SUM(E31:G31)</f>
        <v>0</v>
      </c>
      <c r="E31" s="3862"/>
      <c r="F31" s="3863"/>
      <c r="G31" s="2317"/>
      <c r="H31" s="3864"/>
      <c r="I31" s="716" t="s">
        <v>1378</v>
      </c>
      <c r="J31" s="3865"/>
      <c r="K31" s="3898"/>
      <c r="L31" s="3899"/>
      <c r="M31" s="719"/>
      <c r="N31" s="719"/>
      <c r="O31" s="719"/>
      <c r="P31" s="717"/>
      <c r="Q31" s="718"/>
      <c r="R31" s="511"/>
      <c r="S31" s="511"/>
      <c r="T31" s="511"/>
      <c r="U31" s="734"/>
      <c r="V31" s="735"/>
      <c r="W31" s="511"/>
      <c r="X31" s="511"/>
      <c r="Y31" s="511"/>
      <c r="Z31" s="734"/>
      <c r="AA31" s="735"/>
      <c r="AB31" s="511"/>
      <c r="AC31" s="512"/>
      <c r="AD31" s="512"/>
      <c r="AE31" s="3701"/>
      <c r="AF31" s="3633"/>
      <c r="AG31" s="3701"/>
      <c r="AH31" s="3633"/>
      <c r="AI31" s="3633"/>
      <c r="AJ31" s="3786" t="s">
        <v>253</v>
      </c>
      <c r="AK31" s="1249" t="s">
        <v>1379</v>
      </c>
      <c r="AL31" s="1735">
        <v>1</v>
      </c>
      <c r="AM31" s="3786" t="s">
        <v>1055</v>
      </c>
      <c r="AN31" s="1249"/>
      <c r="AO31" s="1887">
        <v>1</v>
      </c>
      <c r="AP31" s="2149">
        <f t="shared" ref="AP31" si="40">(M31+R31+W31+AB31)-B31</f>
        <v>0</v>
      </c>
      <c r="AQ31" s="80">
        <f t="shared" ref="AQ31" si="41">(N31+S31+X31+AC31)-(C31+D31)</f>
        <v>0</v>
      </c>
      <c r="AR31" s="81">
        <f t="shared" ref="AR31" si="42">(O31+T31+Y31+AD31)-H31</f>
        <v>0</v>
      </c>
    </row>
    <row r="32" spans="1:48">
      <c r="A32" s="819" t="s">
        <v>578</v>
      </c>
      <c r="B32" s="89">
        <f>SUM(B31)</f>
        <v>0</v>
      </c>
      <c r="C32" s="89">
        <f t="shared" ref="C32:H32" si="43">SUM(C31)</f>
        <v>0</v>
      </c>
      <c r="D32" s="90">
        <f t="shared" si="43"/>
        <v>0</v>
      </c>
      <c r="E32" s="91">
        <f t="shared" si="43"/>
        <v>0</v>
      </c>
      <c r="F32" s="89">
        <f t="shared" ref="F32:G32" si="44">SUM(F31)</f>
        <v>0</v>
      </c>
      <c r="G32" s="92">
        <f t="shared" si="44"/>
        <v>0</v>
      </c>
      <c r="H32" s="93">
        <f t="shared" si="43"/>
        <v>0</v>
      </c>
      <c r="I32" s="3374"/>
      <c r="J32" s="3900"/>
      <c r="K32" s="3901"/>
      <c r="L32" s="3902"/>
      <c r="M32" s="1085"/>
      <c r="N32" s="1085"/>
      <c r="O32" s="1085"/>
      <c r="P32" s="3668"/>
      <c r="Q32" s="3669"/>
      <c r="R32" s="1085"/>
      <c r="S32" s="1085"/>
      <c r="T32" s="1085"/>
      <c r="U32" s="3668"/>
      <c r="V32" s="3669"/>
      <c r="W32" s="1085"/>
      <c r="X32" s="1085"/>
      <c r="Y32" s="1085"/>
      <c r="Z32" s="3668"/>
      <c r="AA32" s="3669"/>
      <c r="AB32" s="1085"/>
      <c r="AC32" s="3670"/>
      <c r="AD32" s="3670"/>
      <c r="AE32" s="89"/>
      <c r="AF32" s="89"/>
      <c r="AG32" s="89"/>
      <c r="AH32" s="89"/>
      <c r="AI32" s="1833"/>
      <c r="AJ32" s="93"/>
      <c r="AK32" s="1833"/>
      <c r="AL32" s="1842">
        <f>SUM(AL31)</f>
        <v>1</v>
      </c>
      <c r="AM32" s="346"/>
      <c r="AN32" s="3903"/>
      <c r="AO32" s="1842">
        <f>SUM(AO31)</f>
        <v>1</v>
      </c>
      <c r="AP32" s="1833"/>
      <c r="AQ32" s="1846"/>
      <c r="AR32" s="1846"/>
    </row>
    <row r="33" spans="1:44" ht="15.75" thickBot="1">
      <c r="A33" s="1766" t="s">
        <v>255</v>
      </c>
      <c r="B33" s="1899">
        <f>SUM(B29,B26,B21,B17,B12)</f>
        <v>220</v>
      </c>
      <c r="C33" s="1899">
        <f>SUM(C29,C26,C21,C17,C12)</f>
        <v>119</v>
      </c>
      <c r="D33" s="1900">
        <f>SUM(D29,D26,D21,D17,D12)</f>
        <v>53</v>
      </c>
      <c r="E33" s="1901">
        <f t="shared" ref="E33:H33" si="45">SUM(E29,E26,E21,E17,E12)</f>
        <v>10</v>
      </c>
      <c r="F33" s="1902">
        <f t="shared" ref="F33:G33" si="46">SUM(F29,F26,F21,F17,F12)</f>
        <v>39</v>
      </c>
      <c r="G33" s="1903">
        <f t="shared" si="46"/>
        <v>4</v>
      </c>
      <c r="H33" s="1904">
        <f t="shared" si="45"/>
        <v>8</v>
      </c>
      <c r="I33" s="3904"/>
      <c r="J33" s="3905"/>
      <c r="K33" s="3906"/>
      <c r="L33" s="3907"/>
      <c r="M33" s="1118"/>
      <c r="N33" s="3908"/>
      <c r="O33" s="3908"/>
      <c r="P33" s="3909"/>
      <c r="Q33" s="3910"/>
      <c r="R33" s="3675"/>
      <c r="S33" s="3675"/>
      <c r="T33" s="3675"/>
      <c r="U33" s="3909"/>
      <c r="V33" s="3910"/>
      <c r="W33" s="3675"/>
      <c r="X33" s="3675"/>
      <c r="Y33" s="3675"/>
      <c r="Z33" s="3909"/>
      <c r="AA33" s="3910"/>
      <c r="AB33" s="3675"/>
      <c r="AC33" s="3675"/>
      <c r="AD33" s="3911"/>
      <c r="AE33" s="3912"/>
      <c r="AF33" s="3913"/>
      <c r="AG33" s="3913"/>
      <c r="AH33" s="3913"/>
      <c r="AI33" s="3914"/>
      <c r="AJ33" s="3913"/>
      <c r="AK33" s="3913"/>
      <c r="AL33" s="3913"/>
      <c r="AM33" s="3913"/>
      <c r="AN33" s="3913"/>
      <c r="AO33" s="3913"/>
      <c r="AP33" s="3915"/>
      <c r="AQ33" s="3916"/>
      <c r="AR33" s="3916"/>
    </row>
    <row r="34" spans="1:44" ht="15.75" thickBot="1">
      <c r="B34" s="3917"/>
      <c r="C34" s="3917"/>
      <c r="D34" s="3917"/>
      <c r="E34" s="3917"/>
      <c r="F34" s="3917"/>
      <c r="G34" s="3917"/>
      <c r="H34" s="3917"/>
      <c r="K34" s="3919"/>
      <c r="L34" s="3920"/>
      <c r="P34" s="3919"/>
      <c r="Q34" s="3920"/>
      <c r="U34" s="3919"/>
      <c r="V34" s="3920"/>
      <c r="Z34" s="3919"/>
      <c r="AA34" s="3920"/>
      <c r="AE34" s="222"/>
      <c r="AF34" s="222"/>
      <c r="AG34" s="222"/>
      <c r="AH34" s="222"/>
      <c r="AI34" s="222"/>
      <c r="AJ34" s="222"/>
      <c r="AK34" s="222"/>
      <c r="AL34" s="222"/>
      <c r="AM34" s="222"/>
      <c r="AN34" s="222"/>
      <c r="AO34" s="222"/>
    </row>
    <row r="35" spans="1:44" ht="15.75" customHeight="1" thickBot="1">
      <c r="A35" s="206" t="s">
        <v>124</v>
      </c>
      <c r="B35"/>
      <c r="C35"/>
      <c r="D35" s="207"/>
      <c r="E35" s="207"/>
      <c r="F35" s="207"/>
      <c r="G35" s="207"/>
      <c r="H35" s="207"/>
      <c r="I35" s="206" t="s">
        <v>124</v>
      </c>
      <c r="M35" s="961"/>
      <c r="N35" s="961"/>
      <c r="O35" s="961"/>
      <c r="P35" s="2409"/>
      <c r="Q35" s="3429"/>
      <c r="R35" s="961"/>
      <c r="S35" s="961"/>
      <c r="T35" s="961"/>
      <c r="U35" s="2409"/>
      <c r="V35" s="3429"/>
      <c r="W35" s="961"/>
      <c r="X35" s="961"/>
      <c r="Y35" s="961"/>
      <c r="Z35" s="2409"/>
      <c r="AA35" s="3429"/>
      <c r="AB35" s="961"/>
      <c r="AC35" s="961"/>
      <c r="AD35" s="961"/>
      <c r="AE35" s="961"/>
      <c r="AF35" s="961"/>
      <c r="AG35" s="961"/>
      <c r="AH35" s="2409"/>
      <c r="AI35" s="1919" t="s">
        <v>1380</v>
      </c>
      <c r="AJ35" s="1920"/>
      <c r="AK35" s="1920"/>
      <c r="AL35" s="1141"/>
      <c r="AM35" s="5109" t="s">
        <v>257</v>
      </c>
      <c r="AN35" s="5110"/>
      <c r="AO35" s="5110"/>
      <c r="AP35" s="5111"/>
    </row>
    <row r="36" spans="1:44" ht="15.75" customHeight="1" thickBot="1">
      <c r="A36" s="211" t="s">
        <v>258</v>
      </c>
      <c r="B36"/>
      <c r="C36"/>
      <c r="D36" s="207"/>
      <c r="E36" s="207"/>
      <c r="F36" s="207"/>
      <c r="G36" s="207"/>
      <c r="H36" s="207"/>
      <c r="I36" s="212" t="s">
        <v>259</v>
      </c>
      <c r="M36" s="961"/>
      <c r="N36" s="961"/>
      <c r="O36" s="961"/>
      <c r="P36" s="2409"/>
      <c r="Q36" s="3429"/>
      <c r="R36" s="961"/>
      <c r="S36" s="961"/>
      <c r="T36" s="961"/>
      <c r="U36" s="2409"/>
      <c r="V36" s="3429"/>
      <c r="W36" s="961"/>
      <c r="X36" s="961"/>
      <c r="Y36" s="961"/>
      <c r="Z36" s="2409"/>
      <c r="AA36" s="3429"/>
      <c r="AB36" s="961"/>
      <c r="AC36" s="961"/>
      <c r="AD36" s="961"/>
      <c r="AE36" s="961"/>
      <c r="AF36" s="961"/>
      <c r="AG36" s="961"/>
      <c r="AH36" s="2409"/>
      <c r="AI36" s="3921" t="s">
        <v>1381</v>
      </c>
      <c r="AJ36" s="3922"/>
      <c r="AK36" s="3923"/>
      <c r="AL36" s="3924"/>
      <c r="AM36" s="3925" t="s">
        <v>261</v>
      </c>
      <c r="AN36" s="3926" t="s">
        <v>262</v>
      </c>
      <c r="AO36" s="3926" t="s">
        <v>1382</v>
      </c>
      <c r="AP36" s="410" t="s">
        <v>454</v>
      </c>
    </row>
    <row r="37" spans="1:44" ht="15.75" customHeight="1" thickBot="1">
      <c r="A37" s="216" t="s">
        <v>265</v>
      </c>
      <c r="B37"/>
      <c r="C37"/>
      <c r="D37" s="207"/>
      <c r="E37" s="207"/>
      <c r="F37" s="207"/>
      <c r="G37" s="207"/>
      <c r="H37" s="207"/>
      <c r="I37" s="212" t="s">
        <v>266</v>
      </c>
      <c r="K37" s="3919"/>
      <c r="L37" s="3920"/>
      <c r="P37" s="3919"/>
      <c r="Q37" s="3920"/>
      <c r="U37" s="3919"/>
      <c r="V37" s="3920"/>
      <c r="Z37" s="3919"/>
      <c r="AA37" s="3920"/>
      <c r="AE37" s="428"/>
      <c r="AF37" s="428"/>
      <c r="AG37" s="428"/>
      <c r="AH37" s="222"/>
      <c r="AI37" s="968" t="s">
        <v>499</v>
      </c>
      <c r="AJ37" s="3927"/>
      <c r="AK37" s="3927"/>
      <c r="AL37" s="1157"/>
      <c r="AM37" s="2117">
        <f>B33</f>
        <v>220</v>
      </c>
      <c r="AN37" s="2118">
        <f>C33</f>
        <v>119</v>
      </c>
      <c r="AO37" s="2118">
        <f>D33</f>
        <v>53</v>
      </c>
      <c r="AP37" s="1927">
        <f>H33</f>
        <v>8</v>
      </c>
    </row>
    <row r="38" spans="1:44" ht="15.75" customHeight="1">
      <c r="A38" s="211" t="s">
        <v>268</v>
      </c>
      <c r="B38"/>
      <c r="C38"/>
      <c r="D38" s="207"/>
      <c r="E38" s="207"/>
      <c r="F38" s="207"/>
      <c r="G38" s="207"/>
      <c r="H38" s="207"/>
      <c r="I38" s="212" t="s">
        <v>269</v>
      </c>
      <c r="K38" s="3919"/>
      <c r="L38" s="3920"/>
      <c r="P38" s="3919"/>
      <c r="Q38" s="3920"/>
      <c r="U38" s="3919"/>
      <c r="V38" s="3920"/>
      <c r="Z38" s="3919"/>
      <c r="AA38" s="3920"/>
      <c r="AE38" s="222"/>
      <c r="AF38" s="222"/>
      <c r="AG38" s="222"/>
      <c r="AH38" s="222"/>
      <c r="AI38" s="5196" t="s">
        <v>270</v>
      </c>
      <c r="AJ38" s="5197"/>
      <c r="AK38" s="5197"/>
      <c r="AL38" s="1162"/>
      <c r="AN38" s="3928" t="s">
        <v>271</v>
      </c>
    </row>
    <row r="39" spans="1:44" ht="15.75" customHeight="1" thickBot="1">
      <c r="A39" s="223" t="s">
        <v>272</v>
      </c>
      <c r="B39"/>
      <c r="C39"/>
      <c r="D39" s="207"/>
      <c r="E39" s="207"/>
      <c r="F39" s="207"/>
      <c r="G39" s="207"/>
      <c r="H39" s="207"/>
      <c r="I39" s="212" t="s">
        <v>273</v>
      </c>
      <c r="K39" s="3919"/>
      <c r="L39" s="3920"/>
      <c r="P39" s="3919"/>
      <c r="Q39" s="3920"/>
      <c r="U39" s="3919"/>
      <c r="V39" s="3920"/>
      <c r="Z39" s="3919"/>
      <c r="AA39" s="3920"/>
      <c r="AE39" s="222"/>
      <c r="AF39" s="222"/>
      <c r="AG39" s="222"/>
      <c r="AH39" s="222"/>
      <c r="AI39" s="5186" t="s">
        <v>1383</v>
      </c>
      <c r="AJ39" s="5187"/>
      <c r="AK39" s="5187"/>
      <c r="AL39" s="1165"/>
      <c r="AN39" s="2125">
        <f>AM37+AN37+AO37+AP37</f>
        <v>400</v>
      </c>
    </row>
    <row r="40" spans="1:44" ht="15.75" customHeight="1">
      <c r="A40" s="223" t="s">
        <v>275</v>
      </c>
      <c r="B40"/>
      <c r="C40"/>
      <c r="D40" s="207"/>
      <c r="E40" s="207"/>
      <c r="F40" s="207"/>
      <c r="G40" s="207"/>
      <c r="H40" s="207"/>
      <c r="I40" s="225" t="s">
        <v>276</v>
      </c>
      <c r="K40" s="3919"/>
      <c r="L40" s="3920"/>
      <c r="P40" s="3919"/>
      <c r="Q40" s="3920"/>
      <c r="U40" s="3919"/>
      <c r="V40" s="3920"/>
      <c r="Z40" s="3919"/>
      <c r="AA40" s="3920"/>
      <c r="AE40" s="222"/>
      <c r="AF40" s="222"/>
      <c r="AG40" s="222"/>
      <c r="AH40" s="222"/>
      <c r="AI40" s="222"/>
      <c r="AJ40" s="222"/>
      <c r="AK40" s="222"/>
      <c r="AL40" s="222"/>
      <c r="AM40" s="3929"/>
      <c r="AN40" s="3929"/>
      <c r="AO40" s="3929"/>
    </row>
    <row r="41" spans="1:44" ht="15.75" customHeight="1">
      <c r="A41" s="223" t="s">
        <v>277</v>
      </c>
      <c r="B41"/>
      <c r="C41"/>
      <c r="D41" s="207"/>
      <c r="E41" s="207"/>
      <c r="F41" s="207"/>
      <c r="G41" s="207"/>
      <c r="H41" s="207"/>
      <c r="I41" s="212" t="s">
        <v>278</v>
      </c>
      <c r="K41" s="3919"/>
      <c r="L41" s="3920"/>
      <c r="P41" s="3919"/>
      <c r="Q41" s="3920"/>
      <c r="U41" s="3919"/>
      <c r="V41" s="3920"/>
      <c r="Z41" s="3919"/>
      <c r="AA41" s="3920"/>
      <c r="AE41" s="222"/>
      <c r="AF41" s="222"/>
      <c r="AG41" s="222"/>
      <c r="AH41" s="222"/>
      <c r="AI41" s="222"/>
      <c r="AJ41" s="222"/>
      <c r="AK41" s="222"/>
      <c r="AL41" s="222"/>
      <c r="AM41" s="222"/>
      <c r="AN41" s="222"/>
      <c r="AO41" s="222"/>
    </row>
    <row r="42" spans="1:44" ht="15.75" customHeight="1">
      <c r="A42" s="223" t="s">
        <v>279</v>
      </c>
      <c r="B42"/>
      <c r="C42"/>
      <c r="D42" s="207"/>
      <c r="E42" s="207"/>
      <c r="F42" s="207"/>
      <c r="G42" s="207"/>
      <c r="H42" s="207"/>
      <c r="I42" s="225" t="s">
        <v>280</v>
      </c>
    </row>
    <row r="43" spans="1:44" ht="15.75" customHeight="1">
      <c r="A43" s="223" t="s">
        <v>281</v>
      </c>
      <c r="B43"/>
      <c r="C43"/>
      <c r="D43" s="207"/>
      <c r="E43" s="207"/>
      <c r="F43" s="207"/>
      <c r="G43" s="207"/>
      <c r="H43" s="207"/>
      <c r="I43" s="225" t="s">
        <v>282</v>
      </c>
    </row>
    <row r="44" spans="1:44" ht="15.75" customHeight="1" thickBot="1">
      <c r="A44" s="226" t="s">
        <v>283</v>
      </c>
      <c r="B44"/>
      <c r="C44"/>
      <c r="D44" s="207"/>
      <c r="E44" s="207"/>
      <c r="F44" s="207"/>
      <c r="G44" s="207"/>
      <c r="H44" s="207"/>
      <c r="I44" s="227" t="s">
        <v>284</v>
      </c>
    </row>
    <row r="45" spans="1:44" ht="15.75" customHeight="1">
      <c r="A45"/>
      <c r="B45"/>
      <c r="C45"/>
      <c r="I45"/>
    </row>
    <row r="46" spans="1:44" ht="15.75" customHeight="1">
      <c r="A46"/>
      <c r="B46"/>
      <c r="C46"/>
      <c r="I46"/>
    </row>
    <row r="47" spans="1:44" ht="15.75" customHeight="1">
      <c r="A47"/>
      <c r="B47"/>
      <c r="C47"/>
      <c r="I47"/>
    </row>
    <row r="48" spans="1:44" ht="15.75" customHeight="1">
      <c r="A48"/>
      <c r="B48"/>
      <c r="C48"/>
      <c r="I48"/>
    </row>
    <row r="49" spans="1:9" ht="15.75" customHeight="1">
      <c r="A49"/>
      <c r="B49"/>
      <c r="C49"/>
      <c r="I49"/>
    </row>
    <row r="50" spans="1:9" ht="15.75" customHeight="1">
      <c r="A50"/>
      <c r="B50"/>
      <c r="C50"/>
      <c r="I50"/>
    </row>
    <row r="51" spans="1:9">
      <c r="A51"/>
      <c r="B51"/>
      <c r="C51"/>
      <c r="I51"/>
    </row>
    <row r="52" spans="1:9">
      <c r="A52"/>
      <c r="B52"/>
      <c r="C52"/>
      <c r="I52"/>
    </row>
    <row r="53" spans="1:9">
      <c r="A53"/>
      <c r="B53"/>
      <c r="C53"/>
      <c r="I53"/>
    </row>
  </sheetData>
  <sheetProtection algorithmName="SHA-512" hashValue="JKV3BDIGFIIrp4Euj5XjnihuQEj6xVtyG0vQK9k/EqT+dfNFtrXmw784iGg5Jjwj6Tz/KlP1PQnPnzA7P2ghTw==" saltValue="EMRBpbW62r9yF8zxAsVMiQ==" spinCount="100000" sheet="1" objects="1" scenarios="1"/>
  <protectedRanges>
    <protectedRange sqref="K7:AD31" name="Plage1"/>
  </protectedRanges>
  <mergeCells count="26">
    <mergeCell ref="K1:L1"/>
    <mergeCell ref="K2:L2"/>
    <mergeCell ref="K3:L3"/>
    <mergeCell ref="AM35:AP35"/>
    <mergeCell ref="A13:A16"/>
    <mergeCell ref="A1:A2"/>
    <mergeCell ref="B1:I2"/>
    <mergeCell ref="AE1:AJ2"/>
    <mergeCell ref="AL1:AO1"/>
    <mergeCell ref="AL2:AO2"/>
    <mergeCell ref="B3:I3"/>
    <mergeCell ref="A7:A11"/>
    <mergeCell ref="A4:A5"/>
    <mergeCell ref="B4:D4"/>
    <mergeCell ref="I4:I5"/>
    <mergeCell ref="K4:O4"/>
    <mergeCell ref="P4:T4"/>
    <mergeCell ref="U4:Y4"/>
    <mergeCell ref="Z4:AD4"/>
    <mergeCell ref="AE4:AI4"/>
    <mergeCell ref="AE5:AH5"/>
    <mergeCell ref="AI38:AK38"/>
    <mergeCell ref="AI39:AK39"/>
    <mergeCell ref="A18:A20"/>
    <mergeCell ref="A22:A25"/>
    <mergeCell ref="A27:A28"/>
  </mergeCells>
  <conditionalFormatting sqref="K16:AD16">
    <cfRule type="cellIs" dxfId="329" priority="31" operator="equal">
      <formula>"_A_TROUVER"</formula>
    </cfRule>
  </conditionalFormatting>
  <conditionalFormatting sqref="P7:AD7 K7:L8 N8:AD8 K9:AD11 K13:AD14 K18:AD20 K22:AD23 K24:O25 R24:AD25 K27:AD28">
    <cfRule type="cellIs" dxfId="328" priority="27" operator="equal">
      <formula>"_A_TROUVER"</formula>
    </cfRule>
  </conditionalFormatting>
  <conditionalFormatting sqref="AI35:AI39">
    <cfRule type="cellIs" dxfId="327" priority="25" operator="equal">
      <formula>"_A_TROUVER"</formula>
    </cfRule>
  </conditionalFormatting>
  <conditionalFormatting sqref="AM40">
    <cfRule type="cellIs" dxfId="326" priority="29" operator="equal">
      <formula>"_A_TROUVER"</formula>
    </cfRule>
  </conditionalFormatting>
  <conditionalFormatting sqref="AP7:AP11">
    <cfRule type="cellIs" dxfId="325" priority="24" operator="lessThan">
      <formula>0</formula>
    </cfRule>
  </conditionalFormatting>
  <conditionalFormatting sqref="AP13:AP16">
    <cfRule type="cellIs" dxfId="324" priority="20" operator="lessThan">
      <formula>0</formula>
    </cfRule>
  </conditionalFormatting>
  <conditionalFormatting sqref="AP18:AP20">
    <cfRule type="cellIs" dxfId="323" priority="16" operator="lessThan">
      <formula>0</formula>
    </cfRule>
  </conditionalFormatting>
  <conditionalFormatting sqref="AP22:AP25">
    <cfRule type="cellIs" dxfId="322" priority="12" operator="lessThan">
      <formula>0</formula>
    </cfRule>
  </conditionalFormatting>
  <conditionalFormatting sqref="AP27:AP28">
    <cfRule type="cellIs" dxfId="321" priority="8" operator="lessThan">
      <formula>0</formula>
    </cfRule>
  </conditionalFormatting>
  <conditionalFormatting sqref="AP31">
    <cfRule type="cellIs" dxfId="320" priority="4" operator="lessThan">
      <formula>0</formula>
    </cfRule>
  </conditionalFormatting>
  <conditionalFormatting sqref="AP7:AR11">
    <cfRule type="cellIs" dxfId="319" priority="21" operator="greaterThan">
      <formula>0</formula>
    </cfRule>
  </conditionalFormatting>
  <conditionalFormatting sqref="AP13:AR16">
    <cfRule type="cellIs" dxfId="318" priority="17" operator="greaterThan">
      <formula>0</formula>
    </cfRule>
  </conditionalFormatting>
  <conditionalFormatting sqref="AP18:AR20">
    <cfRule type="cellIs" dxfId="317" priority="13" operator="greaterThan">
      <formula>0</formula>
    </cfRule>
  </conditionalFormatting>
  <conditionalFormatting sqref="AP22:AR25">
    <cfRule type="cellIs" dxfId="316" priority="9" operator="greaterThan">
      <formula>0</formula>
    </cfRule>
  </conditionalFormatting>
  <conditionalFormatting sqref="AP27:AR28">
    <cfRule type="cellIs" dxfId="315" priority="5" operator="greaterThan">
      <formula>0</formula>
    </cfRule>
  </conditionalFormatting>
  <conditionalFormatting sqref="AP31:AR31">
    <cfRule type="cellIs" dxfId="314" priority="1" operator="greaterThan">
      <formula>0</formula>
    </cfRule>
  </conditionalFormatting>
  <conditionalFormatting sqref="AQ7:AQ11">
    <cfRule type="cellIs" dxfId="313" priority="23" operator="lessThan">
      <formula>0</formula>
    </cfRule>
  </conditionalFormatting>
  <conditionalFormatting sqref="AQ13:AQ16">
    <cfRule type="cellIs" dxfId="312" priority="19" operator="lessThan">
      <formula>0</formula>
    </cfRule>
  </conditionalFormatting>
  <conditionalFormatting sqref="AQ18:AQ20">
    <cfRule type="cellIs" dxfId="311" priority="15" operator="lessThan">
      <formula>0</formula>
    </cfRule>
  </conditionalFormatting>
  <conditionalFormatting sqref="AQ22:AQ25">
    <cfRule type="cellIs" dxfId="310" priority="11" operator="lessThan">
      <formula>0</formula>
    </cfRule>
  </conditionalFormatting>
  <conditionalFormatting sqref="AQ27:AQ28">
    <cfRule type="cellIs" dxfId="309" priority="7" operator="lessThan">
      <formula>0</formula>
    </cfRule>
  </conditionalFormatting>
  <conditionalFormatting sqref="AQ31">
    <cfRule type="cellIs" dxfId="308" priority="3" operator="lessThan">
      <formula>0</formula>
    </cfRule>
  </conditionalFormatting>
  <conditionalFormatting sqref="AR7:AR11">
    <cfRule type="cellIs" dxfId="307" priority="22" operator="lessThan">
      <formula>0</formula>
    </cfRule>
  </conditionalFormatting>
  <conditionalFormatting sqref="AR13:AR16">
    <cfRule type="cellIs" dxfId="306" priority="18" operator="lessThan">
      <formula>0</formula>
    </cfRule>
  </conditionalFormatting>
  <conditionalFormatting sqref="AR18:AR20">
    <cfRule type="cellIs" dxfId="305" priority="14" operator="lessThan">
      <formula>0</formula>
    </cfRule>
  </conditionalFormatting>
  <conditionalFormatting sqref="AR22:AR25">
    <cfRule type="cellIs" dxfId="304" priority="10" operator="lessThan">
      <formula>0</formula>
    </cfRule>
  </conditionalFormatting>
  <conditionalFormatting sqref="AR27:AR28">
    <cfRule type="cellIs" dxfId="303" priority="6" operator="lessThan">
      <formula>0</formula>
    </cfRule>
  </conditionalFormatting>
  <conditionalFormatting sqref="AR31">
    <cfRule type="cellIs" dxfId="302" priority="2" operator="lessThan">
      <formula>0</formula>
    </cfRule>
  </conditionalFormatting>
  <printOptions horizontalCentered="1"/>
  <pageMargins left="0.19685039370078741" right="0.19685039370078741" top="0.19685039370078741" bottom="0.19685039370078741" header="0.19685039370078741" footer="0.19685039370078741"/>
  <pageSetup paperSize="8" scale="35" orientation="landscape" r:id="rId1"/>
  <colBreaks count="1" manualBreakCount="1">
    <brk id="41" max="1048575" man="1"/>
  </colBreaks>
  <ignoredErrors>
    <ignoredError sqref="D18:D19" formulaRange="1"/>
    <ignoredError sqref="D12 D17 D21 D26" formula="1"/>
    <ignoredError sqref="AM37:AO37 AN39" unlockedFormula="1"/>
  </ignoredErrors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B3D080-04BC-4645-A71B-895655CCF5C1}">
  <sheetPr codeName="Feuil26">
    <tabColor rgb="FF003142"/>
    <pageSetUpPr fitToPage="1"/>
  </sheetPr>
  <dimension ref="A1:AW38"/>
  <sheetViews>
    <sheetView zoomScale="80" zoomScaleNormal="80" workbookViewId="0">
      <pane xSplit="9" ySplit="6" topLeftCell="T7" activePane="bottomRight" state="frozen"/>
      <selection pane="bottomRight" activeCell="T1" sqref="T1:X2"/>
      <selection pane="bottomLeft" activeCell="A4" sqref="A4:AD5"/>
      <selection pane="topRight" activeCell="A4" sqref="A4:AD5"/>
    </sheetView>
  </sheetViews>
  <sheetFormatPr defaultColWidth="11.42578125" defaultRowHeight="15" outlineLevelCol="1"/>
  <cols>
    <col min="1" max="1" width="34.5703125" customWidth="1"/>
    <col min="2" max="7" width="5" customWidth="1"/>
    <col min="8" max="8" width="6.28515625" customWidth="1"/>
    <col min="9" max="9" width="42.85546875" customWidth="1"/>
    <col min="10" max="10" width="5.28515625" bestFit="1" customWidth="1"/>
    <col min="11" max="11" width="16.7109375" style="664" customWidth="1"/>
    <col min="12" max="12" width="16.7109375" style="665" customWidth="1"/>
    <col min="13" max="13" width="4" style="428" bestFit="1" customWidth="1" outlineLevel="1"/>
    <col min="14" max="14" width="6.5703125" style="428" bestFit="1" customWidth="1" outlineLevel="1"/>
    <col min="15" max="15" width="5.5703125" style="428" customWidth="1" outlineLevel="1"/>
    <col min="16" max="16" width="16.7109375" style="664" customWidth="1" outlineLevel="1"/>
    <col min="17" max="17" width="16.7109375" style="665" customWidth="1" outlineLevel="1"/>
    <col min="18" max="18" width="4" style="428" bestFit="1" customWidth="1" outlineLevel="1"/>
    <col min="19" max="19" width="6.5703125" style="428" bestFit="1" customWidth="1" outlineLevel="1"/>
    <col min="20" max="20" width="5.5703125" style="428" customWidth="1" outlineLevel="1"/>
    <col min="21" max="21" width="16.7109375" style="664" customWidth="1" outlineLevel="1"/>
    <col min="22" max="22" width="16.7109375" style="665" customWidth="1" outlineLevel="1"/>
    <col min="23" max="23" width="4" style="428" bestFit="1" customWidth="1" outlineLevel="1"/>
    <col min="24" max="24" width="4.7109375" style="428" bestFit="1" customWidth="1" outlineLevel="1"/>
    <col min="25" max="25" width="5.5703125" style="428" customWidth="1" outlineLevel="1"/>
    <col min="26" max="26" width="16.7109375" style="664" customWidth="1" outlineLevel="1"/>
    <col min="27" max="27" width="16.7109375" style="665" customWidth="1" outlineLevel="1"/>
    <col min="28" max="28" width="4" style="428" bestFit="1" customWidth="1" outlineLevel="1"/>
    <col min="29" max="29" width="4.7109375" style="428" bestFit="1" customWidth="1" outlineLevel="1"/>
    <col min="30" max="30" width="5.5703125" style="428" customWidth="1" outlineLevel="1"/>
    <col min="31" max="31" width="16.7109375" style="664" customWidth="1" outlineLevel="1"/>
    <col min="32" max="32" width="16.7109375" style="665" customWidth="1" outlineLevel="1"/>
    <col min="33" max="33" width="4" bestFit="1" customWidth="1" outlineLevel="1"/>
    <col min="34" max="34" width="4.7109375" bestFit="1" customWidth="1" outlineLevel="1"/>
    <col min="35" max="35" width="6.7109375" customWidth="1" outlineLevel="1"/>
    <col min="36" max="43" width="6.5703125" customWidth="1"/>
    <col min="44" max="46" width="7.7109375" customWidth="1"/>
    <col min="47" max="47" width="5.28515625" customWidth="1"/>
    <col min="48" max="48" width="5.42578125" bestFit="1" customWidth="1"/>
    <col min="49" max="49" width="5.5703125" bestFit="1" customWidth="1"/>
  </cols>
  <sheetData>
    <row r="1" spans="1:49" ht="29.1" customHeight="1">
      <c r="A1" s="5418" t="s">
        <v>1384</v>
      </c>
      <c r="B1" s="4942" t="s">
        <v>1385</v>
      </c>
      <c r="C1" s="4942"/>
      <c r="D1" s="4942"/>
      <c r="E1" s="4942"/>
      <c r="F1" s="4942"/>
      <c r="G1" s="4942"/>
      <c r="H1" s="4942"/>
      <c r="I1" s="4942"/>
      <c r="J1" s="4"/>
      <c r="K1" s="4945" t="s">
        <v>138</v>
      </c>
      <c r="L1" s="4945"/>
      <c r="M1" s="663"/>
      <c r="N1" s="663"/>
      <c r="O1" s="663"/>
      <c r="P1" s="686"/>
      <c r="Q1" s="687"/>
      <c r="R1" s="663"/>
      <c r="S1" s="663"/>
      <c r="T1" s="663"/>
      <c r="U1" s="663"/>
      <c r="V1" s="663"/>
      <c r="W1" s="663"/>
      <c r="X1" s="663"/>
      <c r="Y1" s="663"/>
      <c r="Z1" s="686"/>
      <c r="AA1" s="687"/>
      <c r="AB1" s="663"/>
      <c r="AC1" s="663"/>
      <c r="AD1" s="663"/>
      <c r="AE1" s="686"/>
      <c r="AF1" s="687"/>
      <c r="AG1" s="686"/>
      <c r="AH1" s="686"/>
      <c r="AI1" s="686"/>
      <c r="AQ1" s="5119" t="s">
        <v>139</v>
      </c>
      <c r="AR1" s="5119"/>
      <c r="AS1" s="5119"/>
      <c r="AT1" s="5119"/>
    </row>
    <row r="2" spans="1:49" ht="29.1" customHeight="1">
      <c r="A2" s="5418"/>
      <c r="B2" s="4942"/>
      <c r="C2" s="4942"/>
      <c r="D2" s="4942"/>
      <c r="E2" s="4942"/>
      <c r="F2" s="4942"/>
      <c r="G2" s="4942"/>
      <c r="H2" s="4942"/>
      <c r="I2" s="4942"/>
      <c r="J2" s="4"/>
      <c r="K2" s="4946" t="s">
        <v>140</v>
      </c>
      <c r="L2" s="4946"/>
      <c r="M2" s="663"/>
      <c r="N2" s="663"/>
      <c r="O2" s="663"/>
      <c r="P2" s="686"/>
      <c r="Q2" s="687"/>
      <c r="R2" s="663"/>
      <c r="S2" s="663"/>
      <c r="T2" s="663"/>
      <c r="U2" s="663"/>
      <c r="V2" s="663"/>
      <c r="W2" s="663"/>
      <c r="X2" s="663"/>
      <c r="Y2" s="663"/>
      <c r="Z2" s="686"/>
      <c r="AA2" s="687"/>
      <c r="AB2" s="663"/>
      <c r="AC2" s="663"/>
      <c r="AD2" s="663"/>
      <c r="AE2" s="686"/>
      <c r="AF2" s="687"/>
      <c r="AG2" s="686"/>
      <c r="AH2" s="686"/>
      <c r="AI2" s="686"/>
      <c r="AQ2" s="5052" t="s">
        <v>141</v>
      </c>
      <c r="AR2" s="5052"/>
      <c r="AS2" s="5052"/>
      <c r="AT2" s="5052"/>
    </row>
    <row r="3" spans="1:49" ht="26.25" customHeight="1" thickBot="1">
      <c r="A3" s="1796" t="s">
        <v>1386</v>
      </c>
      <c r="B3" s="5118" t="s">
        <v>603</v>
      </c>
      <c r="C3" s="5118"/>
      <c r="D3" s="5118"/>
      <c r="E3" s="5119"/>
      <c r="F3" s="5119"/>
      <c r="G3" s="5119"/>
      <c r="H3" s="5118"/>
      <c r="I3" s="5118"/>
      <c r="J3" s="1693"/>
      <c r="K3" s="4947" t="s">
        <v>144</v>
      </c>
      <c r="L3" s="4947"/>
      <c r="M3" s="1799"/>
      <c r="N3" s="1799"/>
      <c r="O3" s="1799"/>
      <c r="P3" s="3757"/>
      <c r="Q3" s="3758"/>
      <c r="R3" s="1799"/>
      <c r="S3" s="1799"/>
      <c r="T3" s="1799"/>
      <c r="U3" s="1797"/>
      <c r="V3" s="1798"/>
      <c r="W3" s="1799"/>
      <c r="X3" s="1799"/>
      <c r="Y3" s="1799"/>
      <c r="Z3" s="1797"/>
      <c r="AA3" s="1798"/>
      <c r="AB3" s="1799"/>
      <c r="AC3" s="1799"/>
      <c r="AD3" s="1799"/>
      <c r="AE3" s="1797"/>
      <c r="AF3" s="1798"/>
      <c r="AG3" s="3759"/>
      <c r="AH3" s="3759"/>
      <c r="AI3" s="3759"/>
      <c r="AJ3" s="3759"/>
      <c r="AK3" s="3759"/>
      <c r="AL3" s="3759"/>
      <c r="AM3" s="3759"/>
      <c r="AN3" s="3759"/>
      <c r="AO3" s="3759"/>
      <c r="AP3" s="3759"/>
      <c r="AQ3" s="3759"/>
      <c r="AR3" s="3759"/>
      <c r="AS3" s="3759"/>
      <c r="AT3" s="3759"/>
    </row>
    <row r="4" spans="1:49" s="11" customFormat="1" ht="29.45" customHeight="1" thickBot="1">
      <c r="A4" s="4943" t="s">
        <v>145</v>
      </c>
      <c r="B4" s="4937"/>
      <c r="C4" s="4938"/>
      <c r="D4" s="4939"/>
      <c r="E4" s="14" t="s">
        <v>146</v>
      </c>
      <c r="F4" s="15" t="s">
        <v>146</v>
      </c>
      <c r="G4" s="244" t="s">
        <v>146</v>
      </c>
      <c r="H4" s="16"/>
      <c r="I4" s="4943" t="s">
        <v>147</v>
      </c>
      <c r="J4" s="17"/>
      <c r="K4" s="4934" t="s">
        <v>148</v>
      </c>
      <c r="L4" s="4935"/>
      <c r="M4" s="4935"/>
      <c r="N4" s="4935"/>
      <c r="O4" s="4936"/>
      <c r="P4" s="4934" t="s">
        <v>149</v>
      </c>
      <c r="Q4" s="4935"/>
      <c r="R4" s="4935"/>
      <c r="S4" s="4935"/>
      <c r="T4" s="4936"/>
      <c r="U4" s="4934" t="s">
        <v>150</v>
      </c>
      <c r="V4" s="4935"/>
      <c r="W4" s="4935"/>
      <c r="X4" s="4935"/>
      <c r="Y4" s="4936"/>
      <c r="Z4" s="4934" t="s">
        <v>151</v>
      </c>
      <c r="AA4" s="4935"/>
      <c r="AB4" s="4935"/>
      <c r="AC4" s="4935"/>
      <c r="AD4" s="4935"/>
      <c r="AE4" s="4934" t="s">
        <v>773</v>
      </c>
      <c r="AF4" s="4935"/>
      <c r="AG4" s="4935"/>
      <c r="AH4" s="4935"/>
      <c r="AI4" s="4935"/>
      <c r="AJ4" s="5045" t="s">
        <v>287</v>
      </c>
      <c r="AK4" s="5046"/>
      <c r="AL4" s="5046"/>
      <c r="AM4" s="5046"/>
      <c r="AN4" s="5046"/>
      <c r="AO4" s="2135" t="s">
        <v>154</v>
      </c>
      <c r="AP4" s="2135"/>
      <c r="AQ4" s="2135"/>
      <c r="AR4" s="2135" t="s">
        <v>155</v>
      </c>
      <c r="AS4" s="2135"/>
      <c r="AT4" s="2136"/>
      <c r="AU4" s="441" t="s">
        <v>156</v>
      </c>
      <c r="AV4" s="247" t="s">
        <v>157</v>
      </c>
      <c r="AW4" s="248" t="s">
        <v>156</v>
      </c>
    </row>
    <row r="5" spans="1:49" s="11" customFormat="1" ht="30.75" thickBot="1">
      <c r="A5" s="4944"/>
      <c r="B5" s="22" t="s">
        <v>158</v>
      </c>
      <c r="C5" s="23" t="s">
        <v>159</v>
      </c>
      <c r="D5" s="24" t="s">
        <v>146</v>
      </c>
      <c r="E5" s="25" t="s">
        <v>160</v>
      </c>
      <c r="F5" s="26" t="s">
        <v>161</v>
      </c>
      <c r="G5" s="30"/>
      <c r="H5" s="16" t="s">
        <v>163</v>
      </c>
      <c r="I5" s="4944"/>
      <c r="J5" s="17" t="s">
        <v>164</v>
      </c>
      <c r="K5" s="28" t="s">
        <v>165</v>
      </c>
      <c r="L5" s="29" t="s">
        <v>166</v>
      </c>
      <c r="M5" s="22" t="s">
        <v>158</v>
      </c>
      <c r="N5" s="23" t="s">
        <v>167</v>
      </c>
      <c r="O5" s="30" t="s">
        <v>168</v>
      </c>
      <c r="P5" s="28" t="s">
        <v>165</v>
      </c>
      <c r="Q5" s="29" t="s">
        <v>166</v>
      </c>
      <c r="R5" s="22" t="s">
        <v>158</v>
      </c>
      <c r="S5" s="23" t="s">
        <v>167</v>
      </c>
      <c r="T5" s="30" t="s">
        <v>168</v>
      </c>
      <c r="U5" s="28" t="s">
        <v>165</v>
      </c>
      <c r="V5" s="29" t="s">
        <v>166</v>
      </c>
      <c r="W5" s="22" t="s">
        <v>158</v>
      </c>
      <c r="X5" s="23" t="s">
        <v>167</v>
      </c>
      <c r="Y5" s="30" t="s">
        <v>168</v>
      </c>
      <c r="Z5" s="28" t="s">
        <v>165</v>
      </c>
      <c r="AA5" s="29" t="s">
        <v>166</v>
      </c>
      <c r="AB5" s="22" t="s">
        <v>158</v>
      </c>
      <c r="AC5" s="23" t="s">
        <v>167</v>
      </c>
      <c r="AD5" s="442" t="s">
        <v>168</v>
      </c>
      <c r="AE5" s="28" t="s">
        <v>165</v>
      </c>
      <c r="AF5" s="29" t="s">
        <v>166</v>
      </c>
      <c r="AG5" s="22" t="s">
        <v>158</v>
      </c>
      <c r="AH5" s="23" t="s">
        <v>167</v>
      </c>
      <c r="AI5" s="442" t="s">
        <v>168</v>
      </c>
      <c r="AJ5" s="5020" t="s">
        <v>171</v>
      </c>
      <c r="AK5" s="5021"/>
      <c r="AL5" s="5021"/>
      <c r="AM5" s="5021"/>
      <c r="AN5" s="443" t="s">
        <v>170</v>
      </c>
      <c r="AO5" s="443" t="s">
        <v>171</v>
      </c>
      <c r="AP5" s="443" t="s">
        <v>172</v>
      </c>
      <c r="AQ5" s="443" t="s">
        <v>170</v>
      </c>
      <c r="AR5" s="443" t="s">
        <v>171</v>
      </c>
      <c r="AS5" s="443" t="s">
        <v>172</v>
      </c>
      <c r="AT5" s="444" t="s">
        <v>170</v>
      </c>
      <c r="AU5" s="445" t="s">
        <v>173</v>
      </c>
      <c r="AV5" s="257" t="s">
        <v>174</v>
      </c>
      <c r="AW5" s="258" t="s">
        <v>168</v>
      </c>
    </row>
    <row r="6" spans="1:49" ht="15.75" customHeight="1">
      <c r="A6" s="3760" t="s">
        <v>1387</v>
      </c>
      <c r="B6" s="1399"/>
      <c r="C6" s="1399"/>
      <c r="D6" s="1399"/>
      <c r="E6" s="1803"/>
      <c r="F6" s="1301"/>
      <c r="G6" s="451"/>
      <c r="H6" s="1399"/>
      <c r="I6" s="3761"/>
      <c r="J6" s="3182"/>
      <c r="K6" s="3762"/>
      <c r="L6" s="3763"/>
      <c r="M6" s="3185"/>
      <c r="N6" s="3185"/>
      <c r="O6" s="3185"/>
      <c r="P6" s="3762"/>
      <c r="Q6" s="3763"/>
      <c r="R6" s="3185"/>
      <c r="S6" s="3185"/>
      <c r="T6" s="3185"/>
      <c r="U6" s="3762"/>
      <c r="V6" s="3763"/>
      <c r="W6" s="3185"/>
      <c r="X6" s="3185"/>
      <c r="Y6" s="3185"/>
      <c r="Z6" s="3762"/>
      <c r="AA6" s="3763"/>
      <c r="AB6" s="3185"/>
      <c r="AC6" s="3185"/>
      <c r="AD6" s="3185"/>
      <c r="AE6" s="3762"/>
      <c r="AF6" s="3763"/>
      <c r="AG6" s="3182"/>
      <c r="AH6" s="3182"/>
      <c r="AI6" s="3182"/>
      <c r="AJ6" s="3764"/>
      <c r="AK6" s="3182"/>
      <c r="AL6" s="3182"/>
      <c r="AM6" s="3765"/>
      <c r="AN6" s="3766"/>
      <c r="AO6" s="3767"/>
      <c r="AP6" s="1399"/>
      <c r="AQ6" s="1399"/>
      <c r="AR6" s="1399"/>
      <c r="AS6" s="1399"/>
      <c r="AT6" s="1399"/>
      <c r="AU6" s="1301"/>
      <c r="AV6" s="1301"/>
      <c r="AW6" s="1301"/>
    </row>
    <row r="7" spans="1:49" s="222" customFormat="1" ht="30.75" customHeight="1">
      <c r="A7" s="5320" t="s">
        <v>1388</v>
      </c>
      <c r="B7" s="53">
        <v>30</v>
      </c>
      <c r="C7" s="1997"/>
      <c r="D7" s="2283">
        <f t="shared" ref="D7:D15" si="0">SUM(E7:G7)</f>
        <v>0</v>
      </c>
      <c r="E7" s="1945"/>
      <c r="F7" s="1946"/>
      <c r="G7" s="1947"/>
      <c r="H7" s="1948"/>
      <c r="I7" s="125" t="s">
        <v>1389</v>
      </c>
      <c r="J7" s="125"/>
      <c r="K7" s="67" t="s">
        <v>1390</v>
      </c>
      <c r="L7" s="68" t="s">
        <v>1391</v>
      </c>
      <c r="M7" s="1811">
        <v>14</v>
      </c>
      <c r="N7" s="2637"/>
      <c r="O7" s="2637"/>
      <c r="P7" s="67" t="s">
        <v>1392</v>
      </c>
      <c r="Q7" s="68" t="s">
        <v>1393</v>
      </c>
      <c r="R7" s="1811">
        <v>5</v>
      </c>
      <c r="S7" s="2637"/>
      <c r="T7" s="2637"/>
      <c r="U7" s="67" t="s">
        <v>1394</v>
      </c>
      <c r="V7" s="68" t="s">
        <v>639</v>
      </c>
      <c r="W7" s="1811">
        <v>5</v>
      </c>
      <c r="X7" s="2637"/>
      <c r="Y7" s="2637"/>
      <c r="Z7" s="67"/>
      <c r="AA7" s="68"/>
      <c r="AB7" s="1811"/>
      <c r="AC7" s="471"/>
      <c r="AD7" s="469"/>
      <c r="AE7" s="1808"/>
      <c r="AF7" s="68"/>
      <c r="AG7" s="3768"/>
      <c r="AH7" s="123"/>
      <c r="AI7" s="123"/>
      <c r="AJ7" s="769" t="s">
        <v>228</v>
      </c>
      <c r="AK7" s="1200">
        <v>0.1</v>
      </c>
      <c r="AL7" s="3769"/>
      <c r="AM7" s="3770"/>
      <c r="AN7" s="3771">
        <f>SUM(AK7:AM7)</f>
        <v>0.1</v>
      </c>
      <c r="AO7" s="5331" t="s">
        <v>229</v>
      </c>
      <c r="AP7" s="5323" t="s">
        <v>1395</v>
      </c>
      <c r="AQ7" s="5326">
        <v>0.6</v>
      </c>
      <c r="AR7" s="5334" t="s">
        <v>229</v>
      </c>
      <c r="AS7" s="5323" t="s">
        <v>1395</v>
      </c>
      <c r="AT7" s="5326">
        <v>0.6</v>
      </c>
      <c r="AU7" s="2149">
        <f>(M7+R7+W7+AB7+AG7)-B7</f>
        <v>-6</v>
      </c>
      <c r="AV7" s="80">
        <f>(N7+S7+X7+AC7+AH7)-(C7+D7)</f>
        <v>0</v>
      </c>
      <c r="AW7" s="81">
        <f>(O7+T7+Y7+AD7+AI7)-H7</f>
        <v>0</v>
      </c>
    </row>
    <row r="8" spans="1:49" s="222" customFormat="1" ht="30.75" customHeight="1">
      <c r="A8" s="5321"/>
      <c r="B8" s="53">
        <v>30</v>
      </c>
      <c r="C8" s="1997"/>
      <c r="D8" s="2283">
        <f t="shared" si="0"/>
        <v>0</v>
      </c>
      <c r="E8" s="1945"/>
      <c r="F8" s="1946"/>
      <c r="G8" s="1947"/>
      <c r="H8" s="1948"/>
      <c r="I8" s="125" t="s">
        <v>1396</v>
      </c>
      <c r="J8" s="125"/>
      <c r="K8" s="67" t="s">
        <v>1397</v>
      </c>
      <c r="L8" s="68" t="s">
        <v>891</v>
      </c>
      <c r="M8" s="1811">
        <v>18</v>
      </c>
      <c r="N8" s="1811"/>
      <c r="O8" s="1811"/>
      <c r="P8" s="67" t="s">
        <v>1398</v>
      </c>
      <c r="Q8" s="68" t="s">
        <v>1399</v>
      </c>
      <c r="R8" s="1811">
        <v>6</v>
      </c>
      <c r="S8" s="1811"/>
      <c r="T8" s="1811"/>
      <c r="U8" s="350" t="s">
        <v>1400</v>
      </c>
      <c r="V8" s="351" t="s">
        <v>1401</v>
      </c>
      <c r="W8" s="1811">
        <v>6</v>
      </c>
      <c r="X8" s="1811"/>
      <c r="Y8" s="1811"/>
      <c r="Z8" s="67"/>
      <c r="AA8" s="68"/>
      <c r="AB8" s="519"/>
      <c r="AC8" s="520"/>
      <c r="AD8" s="519"/>
      <c r="AE8" s="1821"/>
      <c r="AF8" s="328"/>
      <c r="AG8" s="3768"/>
      <c r="AH8" s="1614"/>
      <c r="AI8" s="1614"/>
      <c r="AJ8" s="2640" t="s">
        <v>228</v>
      </c>
      <c r="AK8" s="1200">
        <v>0.1</v>
      </c>
      <c r="AL8" s="3769"/>
      <c r="AM8" s="3770"/>
      <c r="AN8" s="3771">
        <f t="shared" ref="AN8:AN10" si="1">SUM(AK8:AM8)</f>
        <v>0.1</v>
      </c>
      <c r="AO8" s="5332"/>
      <c r="AP8" s="5324"/>
      <c r="AQ8" s="5327"/>
      <c r="AR8" s="5335"/>
      <c r="AS8" s="5324"/>
      <c r="AT8" s="5327"/>
      <c r="AU8" s="2149">
        <f t="shared" ref="AU8:AU10" si="2">(M8+R8+W8+AB8+AG8)-B8</f>
        <v>0</v>
      </c>
      <c r="AV8" s="80">
        <f t="shared" ref="AV8:AV10" si="3">(N8+S8+X8+AC8+AH8)-(C8+D8)</f>
        <v>0</v>
      </c>
      <c r="AW8" s="81">
        <f t="shared" ref="AW8:AW10" si="4">(O8+T8+Y8+AD8+AI8)-H8</f>
        <v>0</v>
      </c>
    </row>
    <row r="9" spans="1:49" s="222" customFormat="1" ht="30.75" customHeight="1">
      <c r="A9" s="5321"/>
      <c r="B9" s="53">
        <v>20</v>
      </c>
      <c r="C9" s="3772">
        <v>10</v>
      </c>
      <c r="D9" s="2283">
        <f t="shared" si="0"/>
        <v>0</v>
      </c>
      <c r="E9" s="1945"/>
      <c r="F9" s="1946"/>
      <c r="G9" s="1947"/>
      <c r="H9" s="1948"/>
      <c r="I9" s="125" t="s">
        <v>1402</v>
      </c>
      <c r="J9" s="125"/>
      <c r="K9" s="67" t="s">
        <v>1403</v>
      </c>
      <c r="L9" s="68" t="s">
        <v>1404</v>
      </c>
      <c r="M9" s="1811">
        <v>10</v>
      </c>
      <c r="N9" s="1811">
        <v>5</v>
      </c>
      <c r="O9" s="1811"/>
      <c r="P9" s="67" t="s">
        <v>1405</v>
      </c>
      <c r="Q9" s="68" t="s">
        <v>570</v>
      </c>
      <c r="R9" s="1811">
        <v>10</v>
      </c>
      <c r="S9" s="1811">
        <v>5</v>
      </c>
      <c r="T9" s="1811"/>
      <c r="U9" s="67"/>
      <c r="V9" s="68"/>
      <c r="W9" s="1811"/>
      <c r="X9" s="1811"/>
      <c r="Y9" s="1811"/>
      <c r="Z9" s="327"/>
      <c r="AA9" s="328"/>
      <c r="AB9" s="519"/>
      <c r="AC9" s="520"/>
      <c r="AD9" s="519"/>
      <c r="AE9" s="1821"/>
      <c r="AF9" s="328"/>
      <c r="AG9" s="3768"/>
      <c r="AH9" s="1614"/>
      <c r="AI9" s="1614"/>
      <c r="AJ9" s="2640" t="s">
        <v>357</v>
      </c>
      <c r="AK9" s="1200">
        <v>0.1</v>
      </c>
      <c r="AL9" s="3769"/>
      <c r="AM9" s="3770"/>
      <c r="AN9" s="3771">
        <f t="shared" si="1"/>
        <v>0.1</v>
      </c>
      <c r="AO9" s="5332"/>
      <c r="AP9" s="5324"/>
      <c r="AQ9" s="5327"/>
      <c r="AR9" s="5335"/>
      <c r="AS9" s="5324"/>
      <c r="AT9" s="5327"/>
      <c r="AU9" s="2149">
        <f t="shared" si="2"/>
        <v>0</v>
      </c>
      <c r="AV9" s="80">
        <f t="shared" si="3"/>
        <v>0</v>
      </c>
      <c r="AW9" s="81">
        <f t="shared" si="4"/>
        <v>0</v>
      </c>
    </row>
    <row r="10" spans="1:49" s="222" customFormat="1" ht="30.75" customHeight="1">
      <c r="A10" s="5322"/>
      <c r="B10" s="3772">
        <v>20</v>
      </c>
      <c r="C10" s="3772">
        <v>10</v>
      </c>
      <c r="D10" s="2283">
        <f t="shared" si="0"/>
        <v>0</v>
      </c>
      <c r="E10" s="1945"/>
      <c r="F10" s="1946"/>
      <c r="G10" s="1947"/>
      <c r="H10" s="1948"/>
      <c r="I10" s="125" t="s">
        <v>1406</v>
      </c>
      <c r="J10" s="125"/>
      <c r="K10" s="67" t="s">
        <v>1390</v>
      </c>
      <c r="L10" s="68" t="s">
        <v>1391</v>
      </c>
      <c r="M10" s="1811">
        <v>12</v>
      </c>
      <c r="N10" s="1811">
        <v>6</v>
      </c>
      <c r="O10" s="1811"/>
      <c r="P10" s="350" t="s">
        <v>1407</v>
      </c>
      <c r="Q10" s="351" t="s">
        <v>1408</v>
      </c>
      <c r="R10" s="1811">
        <v>4</v>
      </c>
      <c r="S10" s="1811">
        <v>2</v>
      </c>
      <c r="T10" s="1811"/>
      <c r="U10" s="3773" t="s">
        <v>1409</v>
      </c>
      <c r="V10" s="3774" t="s">
        <v>1410</v>
      </c>
      <c r="W10" s="1811">
        <v>4</v>
      </c>
      <c r="X10" s="1811">
        <v>2</v>
      </c>
      <c r="Y10" s="1811"/>
      <c r="Z10" s="67"/>
      <c r="AA10" s="3775"/>
      <c r="AB10" s="428"/>
      <c r="AC10" s="520"/>
      <c r="AD10" s="519"/>
      <c r="AE10" s="1821"/>
      <c r="AF10" s="328"/>
      <c r="AG10" s="3768"/>
      <c r="AH10" s="1614"/>
      <c r="AI10" s="1614"/>
      <c r="AJ10" s="769" t="s">
        <v>357</v>
      </c>
      <c r="AK10" s="1200">
        <v>0.1</v>
      </c>
      <c r="AL10" s="3769"/>
      <c r="AM10" s="3770"/>
      <c r="AN10" s="3771">
        <f t="shared" si="1"/>
        <v>0.1</v>
      </c>
      <c r="AO10" s="5333"/>
      <c r="AP10" s="5325"/>
      <c r="AQ10" s="5327"/>
      <c r="AR10" s="5336"/>
      <c r="AS10" s="5325"/>
      <c r="AT10" s="5327"/>
      <c r="AU10" s="2149">
        <f t="shared" si="2"/>
        <v>0</v>
      </c>
      <c r="AV10" s="80">
        <f t="shared" si="3"/>
        <v>0</v>
      </c>
      <c r="AW10" s="81">
        <f t="shared" si="4"/>
        <v>0</v>
      </c>
    </row>
    <row r="11" spans="1:49" s="222" customFormat="1">
      <c r="A11" s="3776" t="s">
        <v>783</v>
      </c>
      <c r="B11" s="2604">
        <f>SUM(B7:B10)</f>
        <v>100</v>
      </c>
      <c r="C11" s="2604">
        <f t="shared" ref="C11:H11" si="5">SUM(C7:C10)</f>
        <v>20</v>
      </c>
      <c r="D11" s="3503">
        <f t="shared" si="5"/>
        <v>0</v>
      </c>
      <c r="E11" s="3504">
        <f t="shared" si="5"/>
        <v>0</v>
      </c>
      <c r="F11" s="2604">
        <f t="shared" ref="F11:G11" si="6">SUM(F7:F10)</f>
        <v>0</v>
      </c>
      <c r="G11" s="3505">
        <f t="shared" si="6"/>
        <v>0</v>
      </c>
      <c r="H11" s="2603">
        <f t="shared" si="5"/>
        <v>0</v>
      </c>
      <c r="I11" s="94"/>
      <c r="J11" s="95"/>
      <c r="K11" s="374"/>
      <c r="L11" s="95"/>
      <c r="M11" s="493"/>
      <c r="N11" s="493"/>
      <c r="O11" s="493"/>
      <c r="P11" s="3777"/>
      <c r="Q11" s="3778"/>
      <c r="R11" s="3779"/>
      <c r="S11" s="494"/>
      <c r="T11" s="494"/>
      <c r="U11" s="374"/>
      <c r="V11" s="95"/>
      <c r="W11" s="493"/>
      <c r="X11" s="493"/>
      <c r="Y11" s="493"/>
      <c r="Z11" s="3777"/>
      <c r="AA11" s="3778"/>
      <c r="AB11" s="3779"/>
      <c r="AC11" s="493"/>
      <c r="AD11" s="792"/>
      <c r="AE11" s="3777"/>
      <c r="AF11" s="3778"/>
      <c r="AG11" s="3780"/>
      <c r="AH11" s="3144"/>
      <c r="AI11" s="3144"/>
      <c r="AJ11" s="1876"/>
      <c r="AK11" s="89"/>
      <c r="AL11" s="89"/>
      <c r="AM11" s="1877"/>
      <c r="AN11" s="3781">
        <f>SUM(AN7:AN10)</f>
        <v>0.4</v>
      </c>
      <c r="AO11" s="3782"/>
      <c r="AP11" s="89"/>
      <c r="AQ11" s="3783">
        <f>SUM(AQ7)</f>
        <v>0.6</v>
      </c>
      <c r="AR11" s="1878"/>
      <c r="AS11" s="89"/>
      <c r="AT11" s="3784">
        <f>SUM(AT7)</f>
        <v>0.6</v>
      </c>
      <c r="AU11" s="89"/>
      <c r="AV11" s="89"/>
      <c r="AW11" s="89"/>
    </row>
    <row r="12" spans="1:49" s="222" customFormat="1" ht="30.75" customHeight="1">
      <c r="A12" s="5320" t="s">
        <v>1411</v>
      </c>
      <c r="B12" s="3471">
        <v>30</v>
      </c>
      <c r="C12" s="1997"/>
      <c r="D12" s="2283">
        <f t="shared" si="0"/>
        <v>0</v>
      </c>
      <c r="E12" s="1945"/>
      <c r="F12" s="1946"/>
      <c r="G12" s="3785"/>
      <c r="H12" s="1948"/>
      <c r="I12" s="125" t="s">
        <v>1412</v>
      </c>
      <c r="J12" s="125"/>
      <c r="K12" s="350" t="s">
        <v>1413</v>
      </c>
      <c r="L12" s="351" t="s">
        <v>1414</v>
      </c>
      <c r="M12" s="1811">
        <v>24</v>
      </c>
      <c r="N12" s="1811"/>
      <c r="O12" s="1811"/>
      <c r="P12" s="67" t="s">
        <v>1415</v>
      </c>
      <c r="Q12" s="68" t="s">
        <v>1416</v>
      </c>
      <c r="R12" s="1811">
        <v>6</v>
      </c>
      <c r="S12" s="1811"/>
      <c r="T12" s="1811"/>
      <c r="U12" s="67"/>
      <c r="V12" s="68"/>
      <c r="W12" s="519"/>
      <c r="X12" s="519"/>
      <c r="Y12" s="519"/>
      <c r="Z12" s="327"/>
      <c r="AA12" s="328"/>
      <c r="AB12" s="519"/>
      <c r="AC12" s="520"/>
      <c r="AD12" s="519"/>
      <c r="AE12" s="1821"/>
      <c r="AF12" s="328"/>
      <c r="AG12" s="3768"/>
      <c r="AH12" s="1614"/>
      <c r="AI12" s="1614"/>
      <c r="AJ12" s="769" t="s">
        <v>228</v>
      </c>
      <c r="AK12" s="1200">
        <v>0.1</v>
      </c>
      <c r="AL12" s="3769"/>
      <c r="AM12" s="3770"/>
      <c r="AN12" s="3771">
        <f>SUM(AK12:AM12)</f>
        <v>0.1</v>
      </c>
      <c r="AO12" s="5328" t="s">
        <v>180</v>
      </c>
      <c r="AP12" s="5329" t="s">
        <v>1417</v>
      </c>
      <c r="AQ12" s="5326">
        <v>0.6</v>
      </c>
      <c r="AR12" s="5330" t="s">
        <v>180</v>
      </c>
      <c r="AS12" s="5329" t="s">
        <v>1417</v>
      </c>
      <c r="AT12" s="5326">
        <v>0.6</v>
      </c>
      <c r="AU12" s="2149">
        <f>(M12+R12+W12+AB12+AG12)-B12</f>
        <v>0</v>
      </c>
      <c r="AV12" s="80">
        <f>(N12+S12+X12+AC12+AH12)-(C12+D12)</f>
        <v>0</v>
      </c>
      <c r="AW12" s="81">
        <f>(O12+T12+Y12+AD12+AI12)-H12</f>
        <v>0</v>
      </c>
    </row>
    <row r="13" spans="1:49" s="222" customFormat="1" ht="30.75" customHeight="1">
      <c r="A13" s="5321"/>
      <c r="B13" s="3471">
        <v>30</v>
      </c>
      <c r="C13" s="1997"/>
      <c r="D13" s="2283">
        <f t="shared" si="0"/>
        <v>0</v>
      </c>
      <c r="E13" s="1945"/>
      <c r="F13" s="1946"/>
      <c r="G13" s="3785"/>
      <c r="H13" s="1948"/>
      <c r="I13" s="125" t="s">
        <v>1418</v>
      </c>
      <c r="J13" s="125"/>
      <c r="K13" s="67" t="s">
        <v>1419</v>
      </c>
      <c r="L13" s="68" t="s">
        <v>1420</v>
      </c>
      <c r="M13" s="1811">
        <v>12</v>
      </c>
      <c r="N13" s="1811"/>
      <c r="O13" s="1811"/>
      <c r="P13" s="2625" t="s">
        <v>1421</v>
      </c>
      <c r="Q13" s="2626" t="s">
        <v>1348</v>
      </c>
      <c r="R13" s="1811">
        <v>12</v>
      </c>
      <c r="S13" s="1811"/>
      <c r="T13" s="1811"/>
      <c r="U13" s="350" t="s">
        <v>1422</v>
      </c>
      <c r="V13" s="351" t="s">
        <v>395</v>
      </c>
      <c r="W13" s="1811">
        <v>6</v>
      </c>
      <c r="X13" s="1811"/>
      <c r="Y13" s="1811"/>
      <c r="Z13" s="2594"/>
      <c r="AA13" s="2595"/>
      <c r="AB13" s="519"/>
      <c r="AC13" s="520"/>
      <c r="AD13" s="519"/>
      <c r="AE13" s="1821"/>
      <c r="AF13" s="328"/>
      <c r="AG13" s="3768"/>
      <c r="AH13" s="1614"/>
      <c r="AI13" s="1614"/>
      <c r="AJ13" s="2640" t="s">
        <v>228</v>
      </c>
      <c r="AK13" s="1200">
        <v>0.1</v>
      </c>
      <c r="AL13" s="3769"/>
      <c r="AM13" s="3770"/>
      <c r="AN13" s="3771">
        <f t="shared" ref="AN13:AN15" si="7">SUM(AK13:AM13)</f>
        <v>0.1</v>
      </c>
      <c r="AO13" s="5328"/>
      <c r="AP13" s="5329"/>
      <c r="AQ13" s="5327"/>
      <c r="AR13" s="5330"/>
      <c r="AS13" s="5329"/>
      <c r="AT13" s="5327"/>
      <c r="AU13" s="2149">
        <f t="shared" ref="AU13:AU15" si="8">(M13+R13+W13+AB13+AG13)-B13</f>
        <v>0</v>
      </c>
      <c r="AV13" s="80">
        <f t="shared" ref="AV13:AV15" si="9">(N13+S13+X13+AC13+AH13)-(C13+D13)</f>
        <v>0</v>
      </c>
      <c r="AW13" s="81">
        <f t="shared" ref="AW13:AW15" si="10">(O13+T13+Y13+AD13+AI13)-H13</f>
        <v>0</v>
      </c>
    </row>
    <row r="14" spans="1:49" s="222" customFormat="1" ht="30.75" customHeight="1">
      <c r="A14" s="5321"/>
      <c r="B14" s="53">
        <v>20</v>
      </c>
      <c r="C14" s="3772">
        <v>10</v>
      </c>
      <c r="D14" s="2283">
        <f t="shared" si="0"/>
        <v>0</v>
      </c>
      <c r="E14" s="1945"/>
      <c r="F14" s="1946"/>
      <c r="G14" s="3785"/>
      <c r="H14" s="1948"/>
      <c r="I14" s="125" t="s">
        <v>1423</v>
      </c>
      <c r="J14" s="125"/>
      <c r="K14" s="67" t="s">
        <v>1390</v>
      </c>
      <c r="L14" s="68" t="s">
        <v>1391</v>
      </c>
      <c r="M14" s="1811">
        <v>4</v>
      </c>
      <c r="N14" s="1811">
        <v>2</v>
      </c>
      <c r="O14" s="1811"/>
      <c r="P14" s="67" t="s">
        <v>1424</v>
      </c>
      <c r="Q14" s="68" t="s">
        <v>1095</v>
      </c>
      <c r="R14" s="1811">
        <v>4</v>
      </c>
      <c r="S14" s="1811">
        <v>2</v>
      </c>
      <c r="T14" s="1811"/>
      <c r="U14" s="67" t="s">
        <v>1425</v>
      </c>
      <c r="V14" s="68" t="s">
        <v>302</v>
      </c>
      <c r="W14" s="1811">
        <v>4</v>
      </c>
      <c r="X14" s="1811">
        <v>2</v>
      </c>
      <c r="Y14" s="1811"/>
      <c r="Z14" s="350" t="s">
        <v>1426</v>
      </c>
      <c r="AA14" s="351" t="s">
        <v>529</v>
      </c>
      <c r="AB14" s="1811">
        <v>4</v>
      </c>
      <c r="AC14" s="2738">
        <v>2</v>
      </c>
      <c r="AD14" s="1811"/>
      <c r="AE14" s="3787" t="s">
        <v>1427</v>
      </c>
      <c r="AF14" s="2584" t="s">
        <v>922</v>
      </c>
      <c r="AG14" s="3788">
        <v>4</v>
      </c>
      <c r="AH14" s="1626">
        <v>2</v>
      </c>
      <c r="AI14" s="1626"/>
      <c r="AJ14" s="2640" t="s">
        <v>357</v>
      </c>
      <c r="AK14" s="1200">
        <v>0.1</v>
      </c>
      <c r="AL14" s="3769"/>
      <c r="AM14" s="3770"/>
      <c r="AN14" s="3771">
        <f t="shared" si="7"/>
        <v>0.1</v>
      </c>
      <c r="AO14" s="5328"/>
      <c r="AP14" s="5329"/>
      <c r="AQ14" s="5327"/>
      <c r="AR14" s="5330"/>
      <c r="AS14" s="5329"/>
      <c r="AT14" s="5327"/>
      <c r="AU14" s="2149">
        <f t="shared" si="8"/>
        <v>0</v>
      </c>
      <c r="AV14" s="80">
        <f t="shared" si="9"/>
        <v>0</v>
      </c>
      <c r="AW14" s="81">
        <f t="shared" si="10"/>
        <v>0</v>
      </c>
    </row>
    <row r="15" spans="1:49" s="222" customFormat="1" ht="30.75" customHeight="1">
      <c r="A15" s="5322"/>
      <c r="B15" s="3471">
        <v>20</v>
      </c>
      <c r="C15" s="3772">
        <v>10</v>
      </c>
      <c r="D15" s="2283">
        <f t="shared" si="0"/>
        <v>0</v>
      </c>
      <c r="E15" s="1945"/>
      <c r="F15" s="1946"/>
      <c r="G15" s="3785"/>
      <c r="H15" s="1948"/>
      <c r="I15" s="125" t="s">
        <v>1428</v>
      </c>
      <c r="J15" s="125"/>
      <c r="K15" s="67" t="s">
        <v>1390</v>
      </c>
      <c r="L15" s="68" t="s">
        <v>1391</v>
      </c>
      <c r="M15" s="1811">
        <v>20</v>
      </c>
      <c r="N15" s="1811">
        <v>10</v>
      </c>
      <c r="O15" s="1811"/>
      <c r="P15" s="67"/>
      <c r="Q15" s="68"/>
      <c r="R15" s="1811"/>
      <c r="S15" s="1811"/>
      <c r="T15" s="1811"/>
      <c r="U15" s="67"/>
      <c r="V15" s="68"/>
      <c r="W15" s="519"/>
      <c r="X15" s="519"/>
      <c r="Y15" s="519"/>
      <c r="Z15" s="327"/>
      <c r="AA15" s="328"/>
      <c r="AB15" s="1811"/>
      <c r="AC15" s="2738"/>
      <c r="AD15" s="1811"/>
      <c r="AE15" s="1821"/>
      <c r="AF15" s="328"/>
      <c r="AG15" s="3768"/>
      <c r="AH15" s="1614"/>
      <c r="AI15" s="1614"/>
      <c r="AJ15" s="769" t="s">
        <v>357</v>
      </c>
      <c r="AK15" s="1200">
        <v>0.1</v>
      </c>
      <c r="AL15" s="3769"/>
      <c r="AM15" s="3770"/>
      <c r="AN15" s="3771">
        <f t="shared" si="7"/>
        <v>0.1</v>
      </c>
      <c r="AO15" s="5328"/>
      <c r="AP15" s="5329"/>
      <c r="AQ15" s="5327"/>
      <c r="AR15" s="5330"/>
      <c r="AS15" s="5329"/>
      <c r="AT15" s="5327"/>
      <c r="AU15" s="2149">
        <f t="shared" si="8"/>
        <v>0</v>
      </c>
      <c r="AV15" s="80">
        <f t="shared" si="9"/>
        <v>0</v>
      </c>
      <c r="AW15" s="81">
        <f t="shared" si="10"/>
        <v>0</v>
      </c>
    </row>
    <row r="16" spans="1:49" s="222" customFormat="1">
      <c r="A16" s="3776" t="s">
        <v>1429</v>
      </c>
      <c r="B16" s="2604">
        <f>SUM(B12:B15)</f>
        <v>100</v>
      </c>
      <c r="C16" s="2604">
        <f t="shared" ref="C16:H16" si="11">SUM(C12:C15)</f>
        <v>20</v>
      </c>
      <c r="D16" s="3503">
        <f t="shared" si="11"/>
        <v>0</v>
      </c>
      <c r="E16" s="3504">
        <f t="shared" si="11"/>
        <v>0</v>
      </c>
      <c r="F16" s="2604">
        <f t="shared" ref="F16:G16" si="12">SUM(F12:F15)</f>
        <v>0</v>
      </c>
      <c r="G16" s="3505">
        <f t="shared" si="12"/>
        <v>0</v>
      </c>
      <c r="H16" s="2603">
        <f t="shared" si="11"/>
        <v>0</v>
      </c>
      <c r="I16" s="94"/>
      <c r="J16" s="95"/>
      <c r="K16" s="374"/>
      <c r="L16" s="95"/>
      <c r="M16" s="493"/>
      <c r="N16" s="493"/>
      <c r="O16" s="493"/>
      <c r="P16" s="3777"/>
      <c r="Q16" s="3778"/>
      <c r="R16" s="3779"/>
      <c r="S16" s="494"/>
      <c r="T16" s="494"/>
      <c r="U16" s="374"/>
      <c r="V16" s="95"/>
      <c r="W16" s="493"/>
      <c r="X16" s="493"/>
      <c r="Y16" s="493"/>
      <c r="Z16" s="3777"/>
      <c r="AA16" s="3778"/>
      <c r="AB16" s="3779"/>
      <c r="AC16" s="493"/>
      <c r="AD16" s="792"/>
      <c r="AE16" s="3777"/>
      <c r="AF16" s="3778"/>
      <c r="AG16" s="3780"/>
      <c r="AH16" s="3144"/>
      <c r="AI16" s="3144"/>
      <c r="AJ16" s="3789"/>
      <c r="AK16" s="1994"/>
      <c r="AL16" s="1994"/>
      <c r="AM16" s="1996"/>
      <c r="AN16" s="3781">
        <f>SUM(AN12:AN15)</f>
        <v>0.4</v>
      </c>
      <c r="AO16" s="3782"/>
      <c r="AP16" s="1994"/>
      <c r="AQ16" s="3784">
        <f>SUM(AQ12)</f>
        <v>0.6</v>
      </c>
      <c r="AR16" s="2062"/>
      <c r="AS16" s="1994"/>
      <c r="AT16" s="3784">
        <f>SUM(AT12)</f>
        <v>0.6</v>
      </c>
      <c r="AU16" s="89"/>
      <c r="AV16" s="89"/>
      <c r="AW16" s="89"/>
    </row>
    <row r="17" spans="1:49" s="222" customFormat="1" ht="30.75" customHeight="1">
      <c r="A17" s="5320" t="s">
        <v>1430</v>
      </c>
      <c r="B17" s="710">
        <v>20</v>
      </c>
      <c r="C17" s="3790">
        <v>10</v>
      </c>
      <c r="D17" s="2283">
        <f t="shared" ref="D17:D19" si="13">SUM(E17:G17)</f>
        <v>0</v>
      </c>
      <c r="E17" s="2017"/>
      <c r="F17" s="2018"/>
      <c r="G17" s="2019"/>
      <c r="H17" s="2020"/>
      <c r="I17" s="1949" t="s">
        <v>1431</v>
      </c>
      <c r="J17" s="1949"/>
      <c r="K17" s="3791" t="s">
        <v>1432</v>
      </c>
      <c r="L17" s="3792" t="s">
        <v>1401</v>
      </c>
      <c r="M17" s="1953">
        <v>4</v>
      </c>
      <c r="N17" s="1953">
        <v>2</v>
      </c>
      <c r="O17" s="1953"/>
      <c r="P17" s="1989" t="s">
        <v>1433</v>
      </c>
      <c r="Q17" s="2021" t="s">
        <v>1434</v>
      </c>
      <c r="R17" s="1953">
        <v>4</v>
      </c>
      <c r="S17" s="1953">
        <v>2</v>
      </c>
      <c r="T17" s="1953"/>
      <c r="U17" s="1989" t="s">
        <v>1435</v>
      </c>
      <c r="V17" s="2021" t="s">
        <v>568</v>
      </c>
      <c r="W17" s="1953">
        <v>4</v>
      </c>
      <c r="X17" s="1953">
        <v>2</v>
      </c>
      <c r="Y17" s="1953"/>
      <c r="Z17" s="1989" t="s">
        <v>791</v>
      </c>
      <c r="AA17" s="2021" t="s">
        <v>330</v>
      </c>
      <c r="AB17" s="1953">
        <v>8</v>
      </c>
      <c r="AC17" s="3793">
        <v>4</v>
      </c>
      <c r="AD17" s="1811"/>
      <c r="AE17" s="3794"/>
      <c r="AF17" s="1952"/>
      <c r="AG17" s="3795"/>
      <c r="AH17" s="2049"/>
      <c r="AI17" s="2049"/>
      <c r="AJ17" s="769" t="s">
        <v>228</v>
      </c>
      <c r="AK17" s="1200">
        <v>0.25</v>
      </c>
      <c r="AL17" s="1961" t="s">
        <v>228</v>
      </c>
      <c r="AM17" s="1202">
        <v>0.25</v>
      </c>
      <c r="AN17" s="3771">
        <f>SUM(AK17:AM17)</f>
        <v>0.5</v>
      </c>
      <c r="AO17" s="3796"/>
      <c r="AP17" s="1723"/>
      <c r="AQ17" s="1723"/>
      <c r="AR17" s="1723"/>
      <c r="AS17" s="1723"/>
      <c r="AT17" s="1725"/>
      <c r="AU17" s="2149">
        <f t="shared" ref="AU17:AU19" si="14">(M17+R17+W17+AB17+AG17)-B17</f>
        <v>0</v>
      </c>
      <c r="AV17" s="80">
        <f t="shared" ref="AV17:AV19" si="15">(N17+S17+X17+AC17+AH17)-(C17+D17)</f>
        <v>0</v>
      </c>
      <c r="AW17" s="81">
        <f t="shared" ref="AW17:AW19" si="16">(O17+T17+Y17+AD17+AI17)-H17</f>
        <v>0</v>
      </c>
    </row>
    <row r="18" spans="1:49" s="222" customFormat="1" ht="30.75" customHeight="1">
      <c r="A18" s="5321"/>
      <c r="B18" s="3797"/>
      <c r="C18" s="3797"/>
      <c r="D18" s="2283">
        <f t="shared" si="13"/>
        <v>20</v>
      </c>
      <c r="E18" s="2017"/>
      <c r="F18" s="3772">
        <v>20</v>
      </c>
      <c r="G18" s="2019"/>
      <c r="H18" s="2020"/>
      <c r="I18" s="1949" t="s">
        <v>1436</v>
      </c>
      <c r="J18" s="1949"/>
      <c r="K18" s="1989" t="s">
        <v>1390</v>
      </c>
      <c r="L18" s="2021" t="s">
        <v>1391</v>
      </c>
      <c r="M18" s="1953"/>
      <c r="N18" s="1953">
        <v>20</v>
      </c>
      <c r="O18" s="1953"/>
      <c r="P18" s="1989"/>
      <c r="Q18" s="2021"/>
      <c r="R18" s="577"/>
      <c r="S18" s="577"/>
      <c r="T18" s="577"/>
      <c r="U18" s="1989"/>
      <c r="V18" s="2021"/>
      <c r="W18" s="577"/>
      <c r="X18" s="577"/>
      <c r="Y18" s="577"/>
      <c r="Z18" s="1989"/>
      <c r="AA18" s="2021"/>
      <c r="AB18" s="577"/>
      <c r="AC18" s="548"/>
      <c r="AD18" s="519"/>
      <c r="AE18" s="3794"/>
      <c r="AF18" s="1952"/>
      <c r="AG18" s="3795"/>
      <c r="AH18" s="2049"/>
      <c r="AI18" s="2049"/>
      <c r="AJ18" s="769" t="s">
        <v>228</v>
      </c>
      <c r="AK18" s="1200">
        <v>0.25</v>
      </c>
      <c r="AL18" s="1961" t="s">
        <v>228</v>
      </c>
      <c r="AM18" s="1202">
        <v>0.25</v>
      </c>
      <c r="AN18" s="3771">
        <f t="shared" ref="AN18" si="17">SUM(AK18:AM18)</f>
        <v>0.5</v>
      </c>
      <c r="AO18" s="3796"/>
      <c r="AP18" s="1723"/>
      <c r="AQ18" s="1723"/>
      <c r="AR18" s="1723"/>
      <c r="AS18" s="1723"/>
      <c r="AT18" s="1725"/>
      <c r="AU18" s="2149">
        <f t="shared" si="14"/>
        <v>0</v>
      </c>
      <c r="AV18" s="80">
        <f t="shared" si="15"/>
        <v>0</v>
      </c>
      <c r="AW18" s="81">
        <f t="shared" si="16"/>
        <v>0</v>
      </c>
    </row>
    <row r="19" spans="1:49" s="222" customFormat="1" ht="30.75" customHeight="1">
      <c r="A19" s="5322"/>
      <c r="B19" s="1997"/>
      <c r="C19" s="1997"/>
      <c r="D19" s="2283">
        <f t="shared" si="13"/>
        <v>30</v>
      </c>
      <c r="E19" s="2017"/>
      <c r="F19" s="3772">
        <v>30</v>
      </c>
      <c r="G19" s="2019"/>
      <c r="H19" s="2020"/>
      <c r="I19" s="125" t="s">
        <v>1437</v>
      </c>
      <c r="J19" s="125"/>
      <c r="K19" s="3798" t="s">
        <v>1390</v>
      </c>
      <c r="L19" s="3799" t="s">
        <v>1391</v>
      </c>
      <c r="M19" s="1811"/>
      <c r="N19" s="1811">
        <v>18.5</v>
      </c>
      <c r="O19" s="1811"/>
      <c r="P19" s="67" t="s">
        <v>791</v>
      </c>
      <c r="Q19" s="68" t="s">
        <v>330</v>
      </c>
      <c r="R19" s="519"/>
      <c r="S19" s="519">
        <v>11.5</v>
      </c>
      <c r="T19" s="519"/>
      <c r="U19" s="67"/>
      <c r="V19" s="68"/>
      <c r="W19" s="519"/>
      <c r="X19" s="519"/>
      <c r="Y19" s="519"/>
      <c r="Z19" s="67"/>
      <c r="AA19" s="68"/>
      <c r="AB19" s="519"/>
      <c r="AC19" s="520"/>
      <c r="AD19" s="519"/>
      <c r="AE19" s="1808"/>
      <c r="AF19" s="68"/>
      <c r="AG19" s="3768"/>
      <c r="AH19" s="1614"/>
      <c r="AI19" s="1614"/>
      <c r="AJ19" s="738" t="s">
        <v>396</v>
      </c>
      <c r="AK19" s="3769"/>
      <c r="AL19" s="3800"/>
      <c r="AM19" s="3770"/>
      <c r="AN19" s="3801"/>
      <c r="AO19" s="3796"/>
      <c r="AP19" s="1723"/>
      <c r="AQ19" s="1723"/>
      <c r="AR19" s="1723"/>
      <c r="AS19" s="1723"/>
      <c r="AT19" s="1725"/>
      <c r="AU19" s="2149">
        <f t="shared" si="14"/>
        <v>0</v>
      </c>
      <c r="AV19" s="80">
        <f t="shared" si="15"/>
        <v>0</v>
      </c>
      <c r="AW19" s="81">
        <f t="shared" si="16"/>
        <v>0</v>
      </c>
    </row>
    <row r="20" spans="1:49" s="222" customFormat="1">
      <c r="A20" s="3776" t="s">
        <v>808</v>
      </c>
      <c r="B20" s="2604">
        <f>SUM(B17:B19)</f>
        <v>20</v>
      </c>
      <c r="C20" s="2604">
        <f t="shared" ref="C20:H20" si="18">SUM(C17:C19)</f>
        <v>10</v>
      </c>
      <c r="D20" s="3503">
        <f t="shared" si="18"/>
        <v>50</v>
      </c>
      <c r="E20" s="3504">
        <f t="shared" si="18"/>
        <v>0</v>
      </c>
      <c r="F20" s="2604">
        <f t="shared" ref="F20:G20" si="19">SUM(F17:F19)</f>
        <v>50</v>
      </c>
      <c r="G20" s="3505">
        <f t="shared" si="19"/>
        <v>0</v>
      </c>
      <c r="H20" s="2603">
        <f t="shared" si="18"/>
        <v>0</v>
      </c>
      <c r="I20" s="94"/>
      <c r="J20" s="95"/>
      <c r="K20" s="374"/>
      <c r="L20" s="95"/>
      <c r="M20" s="493"/>
      <c r="N20" s="493"/>
      <c r="O20" s="493"/>
      <c r="P20" s="3777"/>
      <c r="Q20" s="3778"/>
      <c r="R20" s="3779"/>
      <c r="S20" s="494"/>
      <c r="T20" s="494"/>
      <c r="U20" s="374"/>
      <c r="V20" s="95"/>
      <c r="W20" s="493"/>
      <c r="X20" s="493"/>
      <c r="Y20" s="493"/>
      <c r="Z20" s="3777"/>
      <c r="AA20" s="3778"/>
      <c r="AB20" s="3779"/>
      <c r="AC20" s="493"/>
      <c r="AD20" s="789"/>
      <c r="AE20" s="3777"/>
      <c r="AF20" s="3778"/>
      <c r="AG20" s="3780"/>
      <c r="AH20" s="3144"/>
      <c r="AI20" s="3144"/>
      <c r="AJ20" s="3789"/>
      <c r="AK20" s="1994"/>
      <c r="AL20" s="1995"/>
      <c r="AM20" s="1996"/>
      <c r="AN20" s="3781">
        <f>SUM(AN17:AN19)</f>
        <v>1</v>
      </c>
      <c r="AO20" s="3802"/>
      <c r="AP20" s="1994"/>
      <c r="AQ20" s="89"/>
      <c r="AR20" s="1994"/>
      <c r="AS20" s="1994"/>
      <c r="AT20" s="90"/>
      <c r="AU20" s="89"/>
      <c r="AV20" s="89"/>
      <c r="AW20" s="89"/>
    </row>
    <row r="21" spans="1:49" s="222" customFormat="1" ht="30.75" customHeight="1">
      <c r="A21" s="2010" t="s">
        <v>1438</v>
      </c>
      <c r="B21" s="1997"/>
      <c r="C21" s="1997"/>
      <c r="D21" s="2283">
        <f t="shared" ref="D21" si="20">SUM(E21:G21)</f>
        <v>30</v>
      </c>
      <c r="E21" s="3803">
        <v>30</v>
      </c>
      <c r="F21" s="2018"/>
      <c r="G21" s="3804"/>
      <c r="H21" s="2020"/>
      <c r="I21" s="3805" t="s">
        <v>793</v>
      </c>
      <c r="J21" s="3805"/>
      <c r="K21" s="1989" t="s">
        <v>794</v>
      </c>
      <c r="L21" s="2021" t="s">
        <v>795</v>
      </c>
      <c r="M21" s="3806"/>
      <c r="N21" s="1953">
        <v>30</v>
      </c>
      <c r="O21" s="1953"/>
      <c r="P21" s="1989"/>
      <c r="Q21" s="2021"/>
      <c r="R21" s="3806"/>
      <c r="S21" s="3806"/>
      <c r="T21" s="3806"/>
      <c r="U21" s="1989"/>
      <c r="V21" s="2021"/>
      <c r="W21" s="3806"/>
      <c r="X21" s="3806"/>
      <c r="Y21" s="3806"/>
      <c r="Z21" s="1989"/>
      <c r="AA21" s="2021"/>
      <c r="AB21" s="3806"/>
      <c r="AC21" s="3806"/>
      <c r="AD21" s="3806"/>
      <c r="AE21" s="1989"/>
      <c r="AF21" s="2021"/>
      <c r="AG21" s="3807"/>
      <c r="AH21" s="3808"/>
      <c r="AI21" s="3808"/>
      <c r="AJ21" s="2640" t="s">
        <v>229</v>
      </c>
      <c r="AK21" s="1200">
        <v>0.5</v>
      </c>
      <c r="AL21" s="1961" t="s">
        <v>229</v>
      </c>
      <c r="AM21" s="1202">
        <v>0.5</v>
      </c>
      <c r="AN21" s="3771">
        <f>SUM(AK21:AM21)</f>
        <v>1</v>
      </c>
      <c r="AO21" s="3796"/>
      <c r="AP21" s="1723"/>
      <c r="AQ21" s="1723"/>
      <c r="AR21" s="1723"/>
      <c r="AS21" s="1723"/>
      <c r="AT21" s="1725"/>
      <c r="AU21" s="2149">
        <f t="shared" ref="AU21" si="21">(M21+R21+W21+AB21+AG21)-B21</f>
        <v>0</v>
      </c>
      <c r="AV21" s="80">
        <f t="shared" ref="AV21" si="22">(N21+S21+X21+AC21+AH21)-(C21+D21)</f>
        <v>0</v>
      </c>
      <c r="AW21" s="81">
        <f t="shared" ref="AW21" si="23">(O21+T21+Y21+AD21+AI21)-H21</f>
        <v>0</v>
      </c>
    </row>
    <row r="22" spans="1:49" s="222" customFormat="1" ht="15.75" thickBot="1">
      <c r="A22" s="3776" t="s">
        <v>796</v>
      </c>
      <c r="B22" s="293">
        <f>SUM(B21)</f>
        <v>0</v>
      </c>
      <c r="C22" s="293">
        <f t="shared" ref="C22:H22" si="24">SUM(C21)</f>
        <v>0</v>
      </c>
      <c r="D22" s="294">
        <f t="shared" si="24"/>
        <v>30</v>
      </c>
      <c r="E22" s="295">
        <f t="shared" si="24"/>
        <v>30</v>
      </c>
      <c r="F22" s="293">
        <f t="shared" ref="F22:G22" si="25">SUM(F21)</f>
        <v>0</v>
      </c>
      <c r="G22" s="296">
        <f t="shared" si="25"/>
        <v>0</v>
      </c>
      <c r="H22" s="297">
        <f t="shared" si="24"/>
        <v>0</v>
      </c>
      <c r="I22" s="3809"/>
      <c r="J22" s="3809"/>
      <c r="K22" s="3810"/>
      <c r="L22" s="3811"/>
      <c r="M22" s="3812"/>
      <c r="N22" s="3812"/>
      <c r="O22" s="3812"/>
      <c r="P22" s="3813"/>
      <c r="Q22" s="3814"/>
      <c r="R22" s="3812"/>
      <c r="S22" s="3812"/>
      <c r="T22" s="3812"/>
      <c r="U22" s="3813"/>
      <c r="V22" s="3814"/>
      <c r="W22" s="3812"/>
      <c r="X22" s="3812"/>
      <c r="Y22" s="3812"/>
      <c r="Z22" s="3813"/>
      <c r="AA22" s="3814"/>
      <c r="AB22" s="3812"/>
      <c r="AC22" s="3812"/>
      <c r="AD22" s="3812"/>
      <c r="AE22" s="3813"/>
      <c r="AF22" s="3814"/>
      <c r="AG22" s="2078"/>
      <c r="AH22" s="2077"/>
      <c r="AI22" s="2077"/>
      <c r="AJ22" s="3789"/>
      <c r="AK22" s="1994"/>
      <c r="AL22" s="1994"/>
      <c r="AM22" s="1996"/>
      <c r="AN22" s="3781">
        <f>SUM(AN21)</f>
        <v>1</v>
      </c>
      <c r="AO22" s="3782"/>
      <c r="AP22" s="1994"/>
      <c r="AQ22" s="1996"/>
      <c r="AR22" s="2062"/>
      <c r="AS22" s="1994"/>
      <c r="AT22" s="90"/>
      <c r="AU22" s="89"/>
      <c r="AV22" s="89"/>
      <c r="AW22" s="89"/>
    </row>
    <row r="23" spans="1:49" ht="15.75" customHeight="1">
      <c r="A23" s="3815" t="s">
        <v>1439</v>
      </c>
      <c r="B23" s="1399"/>
      <c r="C23" s="1399"/>
      <c r="D23" s="1399"/>
      <c r="E23" s="1803"/>
      <c r="F23" s="1301"/>
      <c r="G23" s="451"/>
      <c r="H23" s="1399"/>
      <c r="I23" s="3761"/>
      <c r="J23" s="3182"/>
      <c r="K23" s="3762"/>
      <c r="L23" s="3763"/>
      <c r="M23" s="3185"/>
      <c r="N23" s="3185"/>
      <c r="O23" s="3185"/>
      <c r="P23" s="3762"/>
      <c r="Q23" s="3763"/>
      <c r="R23" s="3185"/>
      <c r="S23" s="3185"/>
      <c r="T23" s="3185"/>
      <c r="U23" s="3762"/>
      <c r="V23" s="3763"/>
      <c r="W23" s="3185"/>
      <c r="X23" s="3185"/>
      <c r="Y23" s="3185"/>
      <c r="Z23" s="3762"/>
      <c r="AA23" s="3763"/>
      <c r="AB23" s="3185"/>
      <c r="AC23" s="3185"/>
      <c r="AD23" s="3185"/>
      <c r="AE23" s="3762"/>
      <c r="AF23" s="3763"/>
      <c r="AG23" s="3182"/>
      <c r="AH23" s="3598"/>
      <c r="AI23" s="3598"/>
      <c r="AJ23" s="3709"/>
      <c r="AK23" s="565"/>
      <c r="AL23" s="565"/>
      <c r="AM23" s="3816"/>
      <c r="AN23" s="3817"/>
      <c r="AO23" s="3767"/>
      <c r="AP23" s="3767"/>
      <c r="AQ23" s="3767"/>
      <c r="AR23" s="3767"/>
      <c r="AS23" s="3767"/>
      <c r="AT23" s="3767"/>
      <c r="AU23" s="1301"/>
      <c r="AV23" s="1301"/>
      <c r="AW23" s="1301"/>
    </row>
    <row r="24" spans="1:49" s="222" customFormat="1" ht="30.75" customHeight="1">
      <c r="A24" s="3818" t="s">
        <v>1440</v>
      </c>
      <c r="B24" s="2018"/>
      <c r="C24" s="2018"/>
      <c r="D24" s="2283">
        <f t="shared" ref="D24" si="26">SUM(E24:G24)</f>
        <v>0</v>
      </c>
      <c r="E24" s="2017"/>
      <c r="F24" s="2018"/>
      <c r="G24" s="2019"/>
      <c r="H24" s="3819"/>
      <c r="I24" s="59" t="s">
        <v>1441</v>
      </c>
      <c r="J24" s="59"/>
      <c r="K24" s="2625"/>
      <c r="L24" s="2626"/>
      <c r="M24" s="511"/>
      <c r="N24" s="511"/>
      <c r="O24" s="511"/>
      <c r="P24" s="352"/>
      <c r="Q24" s="353"/>
      <c r="R24" s="511"/>
      <c r="S24" s="511"/>
      <c r="T24" s="511"/>
      <c r="U24" s="352"/>
      <c r="V24" s="353"/>
      <c r="W24" s="511"/>
      <c r="X24" s="511"/>
      <c r="Y24" s="511"/>
      <c r="Z24" s="352"/>
      <c r="AA24" s="353"/>
      <c r="AB24" s="511"/>
      <c r="AC24" s="511"/>
      <c r="AD24" s="511"/>
      <c r="AE24" s="352"/>
      <c r="AF24" s="353"/>
      <c r="AG24" s="2056"/>
      <c r="AH24" s="287"/>
      <c r="AI24" s="287"/>
      <c r="AJ24" s="3820"/>
      <c r="AK24" s="3769"/>
      <c r="AL24" s="3769"/>
      <c r="AM24" s="3770"/>
      <c r="AN24" s="3801"/>
      <c r="AO24" s="3786" t="s">
        <v>253</v>
      </c>
      <c r="AP24" s="3786" t="s">
        <v>1442</v>
      </c>
      <c r="AQ24" s="3821">
        <v>1</v>
      </c>
      <c r="AR24" s="1733" t="s">
        <v>1055</v>
      </c>
      <c r="AS24" s="1723"/>
      <c r="AT24" s="3821">
        <v>1</v>
      </c>
      <c r="AU24" s="2149">
        <f t="shared" ref="AU24" si="27">(M24+R24+W24+AB24+AG24)-B24</f>
        <v>0</v>
      </c>
      <c r="AV24" s="80">
        <f t="shared" ref="AV24" si="28">(N24+S24+X24+AC24+AH24)-(C24+D24)</f>
        <v>0</v>
      </c>
      <c r="AW24" s="81">
        <f t="shared" ref="AW24" si="29">(O24+T24+Y24+AD24+AI24)-H24</f>
        <v>0</v>
      </c>
    </row>
    <row r="25" spans="1:49" s="222" customFormat="1" ht="15.75" thickBot="1">
      <c r="A25" s="3776" t="s">
        <v>1443</v>
      </c>
      <c r="B25" s="293">
        <f>SUM(B24)</f>
        <v>0</v>
      </c>
      <c r="C25" s="293">
        <f t="shared" ref="C25" si="30">SUM(C24)</f>
        <v>0</v>
      </c>
      <c r="D25" s="294">
        <f t="shared" ref="D25" si="31">SUM(D24)</f>
        <v>0</v>
      </c>
      <c r="E25" s="295">
        <f t="shared" ref="E25" si="32">SUM(E24)</f>
        <v>0</v>
      </c>
      <c r="F25" s="293">
        <f t="shared" ref="F25" si="33">SUM(F24)</f>
        <v>0</v>
      </c>
      <c r="G25" s="296">
        <f t="shared" ref="G25" si="34">SUM(G24)</f>
        <v>0</v>
      </c>
      <c r="H25" s="297">
        <f t="shared" ref="H25" si="35">SUM(H24)</f>
        <v>0</v>
      </c>
      <c r="I25" s="94"/>
      <c r="J25" s="95"/>
      <c r="K25" s="374"/>
      <c r="L25" s="95"/>
      <c r="M25" s="493"/>
      <c r="N25" s="493"/>
      <c r="O25" s="493"/>
      <c r="P25" s="3777"/>
      <c r="Q25" s="3778"/>
      <c r="R25" s="3779"/>
      <c r="S25" s="494"/>
      <c r="T25" s="494"/>
      <c r="U25" s="374"/>
      <c r="V25" s="95"/>
      <c r="W25" s="493"/>
      <c r="X25" s="493"/>
      <c r="Y25" s="493"/>
      <c r="Z25" s="3777"/>
      <c r="AA25" s="3778"/>
      <c r="AB25" s="3779"/>
      <c r="AC25" s="493"/>
      <c r="AD25" s="493"/>
      <c r="AE25" s="3777"/>
      <c r="AF25" s="3778"/>
      <c r="AG25" s="3780"/>
      <c r="AH25" s="3780"/>
      <c r="AI25" s="3822"/>
      <c r="AJ25" s="2083"/>
      <c r="AK25" s="2084"/>
      <c r="AL25" s="2084"/>
      <c r="AM25" s="2085"/>
      <c r="AN25" s="3823"/>
      <c r="AO25" s="3824"/>
      <c r="AP25" s="1994"/>
      <c r="AQ25" s="3784">
        <f>SUM(AQ24)</f>
        <v>1</v>
      </c>
      <c r="AR25" s="2062"/>
      <c r="AS25" s="1994"/>
      <c r="AT25" s="3784">
        <f>SUM(AT24)</f>
        <v>1</v>
      </c>
      <c r="AU25" s="2062"/>
      <c r="AV25" s="2062"/>
      <c r="AW25" s="2062"/>
    </row>
    <row r="26" spans="1:49" s="3846" customFormat="1" ht="15.75" thickBot="1">
      <c r="A26" s="3825" t="s">
        <v>255</v>
      </c>
      <c r="B26" s="3826">
        <f>SUM(B11+B16+B20)</f>
        <v>220</v>
      </c>
      <c r="C26" s="3827">
        <f>SUM(C11+C16+C20)</f>
        <v>50</v>
      </c>
      <c r="D26" s="3828">
        <f>SUM(D20+D22)</f>
        <v>80</v>
      </c>
      <c r="E26" s="3829">
        <f t="shared" ref="E26:H26" si="36">SUM(E20+E22)</f>
        <v>30</v>
      </c>
      <c r="F26" s="3830">
        <f t="shared" ref="F26:G26" si="37">SUM(F20+F22)</f>
        <v>50</v>
      </c>
      <c r="G26" s="3831">
        <f t="shared" si="37"/>
        <v>0</v>
      </c>
      <c r="H26" s="3832">
        <f t="shared" si="36"/>
        <v>0</v>
      </c>
      <c r="I26" s="3833"/>
      <c r="J26" s="3834"/>
      <c r="K26" s="3835"/>
      <c r="L26" s="3834"/>
      <c r="M26" s="3836"/>
      <c r="N26" s="3836"/>
      <c r="O26" s="3836"/>
      <c r="P26" s="3837"/>
      <c r="Q26" s="3838"/>
      <c r="R26" s="3836"/>
      <c r="S26" s="3836"/>
      <c r="T26" s="3836"/>
      <c r="U26" s="3837"/>
      <c r="V26" s="3838"/>
      <c r="W26" s="3836"/>
      <c r="X26" s="3836"/>
      <c r="Y26" s="3836"/>
      <c r="Z26" s="3837"/>
      <c r="AA26" s="3838"/>
      <c r="AB26" s="3836"/>
      <c r="AC26" s="3836"/>
      <c r="AD26" s="3836"/>
      <c r="AE26" s="3837"/>
      <c r="AF26" s="3838"/>
      <c r="AG26" s="3838"/>
      <c r="AH26" s="3838"/>
      <c r="AI26" s="3838"/>
      <c r="AJ26" s="3839"/>
      <c r="AK26" s="3840"/>
      <c r="AL26" s="3840"/>
      <c r="AM26" s="3840"/>
      <c r="AN26" s="3841"/>
      <c r="AO26" s="3842"/>
      <c r="AP26" s="3843"/>
      <c r="AQ26" s="3844"/>
      <c r="AR26" s="3845"/>
      <c r="AS26" s="3843"/>
      <c r="AT26" s="3844"/>
      <c r="AU26" s="3845"/>
      <c r="AV26" s="3845"/>
      <c r="AW26" s="3845"/>
    </row>
    <row r="27" spans="1:49" s="222" customFormat="1" ht="15.75" thickBot="1">
      <c r="A27" s="2111"/>
      <c r="B27" s="10"/>
      <c r="C27" s="10"/>
      <c r="D27"/>
      <c r="E27"/>
      <c r="F27"/>
      <c r="G27"/>
      <c r="H27"/>
      <c r="I27"/>
      <c r="J27"/>
      <c r="K27" s="664"/>
      <c r="L27" s="665"/>
      <c r="M27" s="428"/>
      <c r="N27" s="428"/>
      <c r="O27" s="428"/>
      <c r="P27" s="664"/>
      <c r="Q27" s="665"/>
      <c r="R27" s="428"/>
      <c r="S27" s="428"/>
      <c r="T27" s="428"/>
      <c r="U27" s="664"/>
      <c r="V27" s="665"/>
      <c r="W27" s="428"/>
      <c r="X27" s="428"/>
      <c r="Y27" s="428"/>
      <c r="Z27" s="664"/>
      <c r="AA27" s="665"/>
      <c r="AB27" s="428"/>
      <c r="AC27" s="428"/>
      <c r="AD27" s="428"/>
      <c r="AE27" s="664"/>
      <c r="AF27" s="665"/>
      <c r="AG27"/>
      <c r="AH27"/>
      <c r="AI27"/>
    </row>
    <row r="28" spans="1:49" s="222" customFormat="1" ht="16.5" customHeight="1" thickBot="1">
      <c r="A28" s="206" t="s">
        <v>124</v>
      </c>
      <c r="B28"/>
      <c r="C28"/>
      <c r="D28" s="207"/>
      <c r="E28" s="207"/>
      <c r="F28" s="207"/>
      <c r="G28" s="207"/>
      <c r="H28" s="207"/>
      <c r="I28" s="206" t="s">
        <v>124</v>
      </c>
      <c r="J28"/>
      <c r="K28" s="959"/>
      <c r="L28" s="960"/>
      <c r="M28" s="961"/>
      <c r="N28" s="961"/>
      <c r="O28" s="961"/>
      <c r="P28" s="959"/>
      <c r="Q28" s="960"/>
      <c r="R28" s="961"/>
      <c r="S28" s="961"/>
      <c r="T28" s="961"/>
      <c r="U28" s="959"/>
      <c r="V28" s="960"/>
      <c r="W28" s="961"/>
      <c r="X28" s="961"/>
      <c r="Y28" s="961"/>
      <c r="Z28" s="959"/>
      <c r="AA28" s="960"/>
      <c r="AB28" s="961"/>
      <c r="AC28" s="961"/>
      <c r="AD28" s="961"/>
      <c r="AE28" s="959"/>
      <c r="AF28" s="960"/>
      <c r="AG28" s="959"/>
      <c r="AH28" s="959"/>
      <c r="AI28" s="959"/>
      <c r="AN28" s="1785" t="s">
        <v>256</v>
      </c>
      <c r="AO28" s="1786"/>
      <c r="AP28" s="1786"/>
      <c r="AQ28" s="1787"/>
      <c r="AR28" s="5316" t="s">
        <v>257</v>
      </c>
      <c r="AS28" s="5317"/>
      <c r="AT28" s="5317"/>
      <c r="AU28" s="5318"/>
    </row>
    <row r="29" spans="1:49" s="222" customFormat="1" ht="16.5" thickBot="1">
      <c r="A29" s="211" t="s">
        <v>258</v>
      </c>
      <c r="B29"/>
      <c r="C29"/>
      <c r="D29" s="207"/>
      <c r="E29" s="207"/>
      <c r="F29" s="207"/>
      <c r="G29" s="207"/>
      <c r="H29" s="207"/>
      <c r="I29" s="212" t="s">
        <v>259</v>
      </c>
      <c r="J29"/>
      <c r="K29" s="959"/>
      <c r="L29" s="960"/>
      <c r="M29" s="961"/>
      <c r="N29" s="961"/>
      <c r="O29" s="961"/>
      <c r="P29" s="959"/>
      <c r="Q29" s="960"/>
      <c r="R29" s="961"/>
      <c r="S29" s="961"/>
      <c r="T29" s="961"/>
      <c r="U29" s="959"/>
      <c r="V29" s="960"/>
      <c r="W29" s="961"/>
      <c r="X29" s="961"/>
      <c r="Y29" s="961"/>
      <c r="Z29" s="959"/>
      <c r="AA29" s="960"/>
      <c r="AB29" s="961"/>
      <c r="AC29" s="961"/>
      <c r="AD29" s="961"/>
      <c r="AE29" s="959"/>
      <c r="AF29" s="960"/>
      <c r="AG29" s="959"/>
      <c r="AH29" s="959"/>
      <c r="AI29" s="959"/>
      <c r="AN29" s="1788" t="s">
        <v>1444</v>
      </c>
      <c r="AO29" s="1789"/>
      <c r="AP29" s="1789"/>
      <c r="AQ29" s="1790"/>
      <c r="AR29" s="2688" t="s">
        <v>261</v>
      </c>
      <c r="AS29" s="2689" t="s">
        <v>262</v>
      </c>
      <c r="AT29" s="3847" t="s">
        <v>263</v>
      </c>
      <c r="AU29" s="672" t="s">
        <v>454</v>
      </c>
    </row>
    <row r="30" spans="1:49" ht="16.5" thickBot="1">
      <c r="A30" s="216" t="s">
        <v>265</v>
      </c>
      <c r="D30" s="207"/>
      <c r="E30" s="207"/>
      <c r="F30" s="207"/>
      <c r="G30" s="207"/>
      <c r="H30" s="207"/>
      <c r="I30" s="212" t="s">
        <v>266</v>
      </c>
      <c r="AN30" s="1163" t="s">
        <v>499</v>
      </c>
      <c r="AO30" s="1164"/>
      <c r="AP30" s="1164"/>
      <c r="AQ30" s="1164"/>
      <c r="AR30" s="3848">
        <f>B26</f>
        <v>220</v>
      </c>
      <c r="AS30" s="3849">
        <f>C26</f>
        <v>50</v>
      </c>
      <c r="AT30" s="3850">
        <f>D26</f>
        <v>80</v>
      </c>
      <c r="AU30" s="1927">
        <f>H26</f>
        <v>0</v>
      </c>
    </row>
    <row r="31" spans="1:49" ht="15.75">
      <c r="A31" s="211" t="s">
        <v>268</v>
      </c>
      <c r="D31" s="207"/>
      <c r="E31" s="207"/>
      <c r="F31" s="207"/>
      <c r="G31" s="207"/>
      <c r="H31" s="207"/>
      <c r="I31" s="212" t="s">
        <v>269</v>
      </c>
      <c r="AN31" s="3851" t="s">
        <v>369</v>
      </c>
      <c r="AO31" s="3852"/>
      <c r="AP31" s="3852"/>
      <c r="AQ31" s="1162"/>
      <c r="AS31" s="3752" t="s">
        <v>271</v>
      </c>
      <c r="AT31" s="222"/>
    </row>
    <row r="32" spans="1:49" ht="16.5" thickBot="1">
      <c r="A32" s="223" t="s">
        <v>272</v>
      </c>
      <c r="D32" s="207"/>
      <c r="E32" s="207"/>
      <c r="F32" s="207"/>
      <c r="G32" s="207"/>
      <c r="H32" s="207"/>
      <c r="I32" s="212" t="s">
        <v>273</v>
      </c>
      <c r="AN32" s="3853" t="s">
        <v>1445</v>
      </c>
      <c r="AO32" s="3854"/>
      <c r="AP32" s="3854"/>
      <c r="AQ32" s="1165"/>
      <c r="AS32" s="3756">
        <f>SUM(AR30:AU30)</f>
        <v>350</v>
      </c>
      <c r="AT32" s="222"/>
    </row>
    <row r="33" spans="1:45" s="10" customFormat="1" ht="15.75" customHeight="1">
      <c r="A33" s="223" t="s">
        <v>275</v>
      </c>
      <c r="B33"/>
      <c r="C33"/>
      <c r="D33" s="207"/>
      <c r="E33" s="207"/>
      <c r="F33" s="207"/>
      <c r="G33" s="207"/>
      <c r="H33" s="207"/>
      <c r="I33" s="225" t="s">
        <v>276</v>
      </c>
      <c r="J33"/>
      <c r="K33" s="664"/>
      <c r="L33" s="665"/>
      <c r="M33" s="428"/>
      <c r="N33" s="428"/>
      <c r="O33" s="428"/>
      <c r="P33" s="664"/>
      <c r="Q33" s="665"/>
      <c r="R33" s="428"/>
      <c r="S33" s="428"/>
      <c r="T33" s="428"/>
      <c r="U33" s="664"/>
      <c r="V33" s="665"/>
      <c r="W33" s="428"/>
      <c r="X33" s="428"/>
      <c r="Y33" s="428"/>
      <c r="Z33" s="664"/>
      <c r="AA33" s="665"/>
      <c r="AB33" s="428"/>
      <c r="AC33" s="428"/>
      <c r="AD33" s="428"/>
      <c r="AE33" s="664"/>
      <c r="AF33" s="665"/>
      <c r="AG33"/>
      <c r="AH33"/>
      <c r="AI33"/>
    </row>
    <row r="34" spans="1:45" s="10" customFormat="1" ht="15.75" customHeight="1">
      <c r="A34" s="223" t="s">
        <v>277</v>
      </c>
      <c r="B34"/>
      <c r="C34"/>
      <c r="D34" s="207"/>
      <c r="E34" s="207"/>
      <c r="F34" s="207"/>
      <c r="G34" s="207"/>
      <c r="H34" s="207"/>
      <c r="I34" s="212" t="s">
        <v>278</v>
      </c>
      <c r="J34"/>
      <c r="K34" s="664"/>
      <c r="L34" s="665"/>
      <c r="M34" s="428"/>
      <c r="N34" s="428"/>
      <c r="O34" s="428"/>
      <c r="P34" s="664"/>
      <c r="Q34" s="665"/>
      <c r="R34" s="428"/>
      <c r="S34" s="428"/>
      <c r="T34" s="428"/>
      <c r="U34" s="664"/>
      <c r="V34" s="665"/>
      <c r="W34" s="428"/>
      <c r="X34" s="428"/>
      <c r="Y34" s="428"/>
      <c r="Z34" s="664"/>
      <c r="AA34" s="665"/>
      <c r="AB34" s="428"/>
      <c r="AC34" s="428"/>
      <c r="AD34" s="428"/>
      <c r="AE34" s="664"/>
      <c r="AF34" s="665"/>
      <c r="AG34"/>
      <c r="AH34"/>
      <c r="AI34"/>
    </row>
    <row r="35" spans="1:45" s="10" customFormat="1" ht="15.75" customHeight="1">
      <c r="A35" s="223" t="s">
        <v>279</v>
      </c>
      <c r="B35"/>
      <c r="C35"/>
      <c r="D35" s="207"/>
      <c r="E35" s="207"/>
      <c r="F35" s="207"/>
      <c r="G35" s="207"/>
      <c r="H35" s="207"/>
      <c r="I35" s="225" t="s">
        <v>280</v>
      </c>
      <c r="J35"/>
      <c r="K35" s="664"/>
      <c r="L35" s="665"/>
      <c r="M35" s="428"/>
      <c r="N35" s="428"/>
      <c r="O35" s="428"/>
      <c r="P35" s="664"/>
      <c r="Q35" s="665"/>
      <c r="R35" s="428"/>
      <c r="S35" s="428"/>
      <c r="T35" s="428"/>
      <c r="U35" s="664"/>
      <c r="V35" s="665"/>
      <c r="W35" s="428"/>
      <c r="X35" s="428"/>
      <c r="Y35" s="428"/>
      <c r="Z35" s="664"/>
      <c r="AA35" s="665"/>
      <c r="AB35" s="428"/>
      <c r="AC35" s="428"/>
      <c r="AD35" s="428"/>
      <c r="AE35" s="664"/>
      <c r="AF35" s="665"/>
      <c r="AG35"/>
      <c r="AH35"/>
      <c r="AI35"/>
    </row>
    <row r="36" spans="1:45" s="10" customFormat="1" ht="15.75" customHeight="1">
      <c r="A36" s="223" t="s">
        <v>281</v>
      </c>
      <c r="B36"/>
      <c r="C36"/>
      <c r="D36" s="207"/>
      <c r="E36" s="207"/>
      <c r="F36" s="207"/>
      <c r="G36" s="207"/>
      <c r="H36" s="207"/>
      <c r="I36" s="225" t="s">
        <v>282</v>
      </c>
      <c r="J36"/>
      <c r="K36" s="664"/>
      <c r="L36" s="665"/>
      <c r="M36" s="428"/>
      <c r="N36" s="428"/>
      <c r="O36" s="428"/>
      <c r="P36" s="664"/>
      <c r="Q36" s="665"/>
      <c r="R36" s="428"/>
      <c r="S36" s="428"/>
      <c r="T36" s="428"/>
      <c r="U36" s="664"/>
      <c r="V36" s="665"/>
      <c r="W36" s="428"/>
      <c r="X36" s="428"/>
      <c r="Y36" s="428"/>
      <c r="Z36" s="664"/>
      <c r="AA36" s="665"/>
      <c r="AB36" s="428"/>
      <c r="AC36" s="428"/>
      <c r="AD36" s="428"/>
      <c r="AE36" s="664"/>
      <c r="AF36" s="665"/>
      <c r="AG36"/>
      <c r="AH36"/>
      <c r="AI36"/>
    </row>
    <row r="37" spans="1:45" s="10" customFormat="1" ht="16.5" thickBot="1">
      <c r="A37" s="226" t="s">
        <v>283</v>
      </c>
      <c r="B37"/>
      <c r="C37"/>
      <c r="D37" s="207"/>
      <c r="E37" s="207"/>
      <c r="F37" s="207"/>
      <c r="G37" s="207"/>
      <c r="H37" s="207"/>
      <c r="I37" s="227" t="s">
        <v>284</v>
      </c>
      <c r="J37"/>
      <c r="K37" s="664"/>
      <c r="L37" s="665"/>
      <c r="M37" s="428"/>
      <c r="N37" s="428"/>
      <c r="O37" s="428"/>
      <c r="P37" s="664"/>
      <c r="Q37" s="665"/>
      <c r="R37" s="428"/>
      <c r="S37" s="428"/>
      <c r="T37" s="428"/>
      <c r="U37" s="664"/>
      <c r="V37" s="665"/>
      <c r="W37" s="428"/>
      <c r="X37" s="428"/>
      <c r="Y37" s="428"/>
      <c r="Z37" s="664"/>
      <c r="AA37" s="665"/>
      <c r="AB37" s="428"/>
      <c r="AC37" s="428"/>
      <c r="AD37" s="428"/>
      <c r="AE37" s="664"/>
      <c r="AF37" s="665"/>
      <c r="AG37"/>
      <c r="AH37"/>
      <c r="AI37"/>
    </row>
    <row r="38" spans="1:45" ht="15.75" customHeight="1">
      <c r="AS38" s="10"/>
    </row>
  </sheetData>
  <sheetProtection algorithmName="SHA-512" hashValue="uQqwKE4qI1eYNmw6FnGdZkmaitNylNiPqDjN6BVPzThB2uh58YPdRN+63I8Bd/v32ADR8qg3Jf90BVWb0THQ2A==" saltValue="hhncHL0hc1zRWINfaVvpUA==" spinCount="100000" sheet="1" objects="1" scenarios="1"/>
  <protectedRanges>
    <protectedRange sqref="K7:AI24" name="Plage1"/>
  </protectedRanges>
  <mergeCells count="34">
    <mergeCell ref="A4:A5"/>
    <mergeCell ref="B4:D4"/>
    <mergeCell ref="I4:I5"/>
    <mergeCell ref="K4:O4"/>
    <mergeCell ref="P4:T4"/>
    <mergeCell ref="A1:A2"/>
    <mergeCell ref="B1:I2"/>
    <mergeCell ref="AQ1:AT1"/>
    <mergeCell ref="AQ2:AT2"/>
    <mergeCell ref="B3:I3"/>
    <mergeCell ref="K1:L1"/>
    <mergeCell ref="K2:L2"/>
    <mergeCell ref="K3:L3"/>
    <mergeCell ref="A17:A19"/>
    <mergeCell ref="AS7:AS10"/>
    <mergeCell ref="AT7:AT10"/>
    <mergeCell ref="A12:A15"/>
    <mergeCell ref="AO12:AO15"/>
    <mergeCell ref="AP12:AP15"/>
    <mergeCell ref="AQ12:AQ15"/>
    <mergeCell ref="AR12:AR15"/>
    <mergeCell ref="AS12:AS15"/>
    <mergeCell ref="AT12:AT15"/>
    <mergeCell ref="A7:A10"/>
    <mergeCell ref="AO7:AO10"/>
    <mergeCell ref="AP7:AP10"/>
    <mergeCell ref="AQ7:AQ10"/>
    <mergeCell ref="AR7:AR10"/>
    <mergeCell ref="AR28:AU28"/>
    <mergeCell ref="U4:Y4"/>
    <mergeCell ref="Z4:AD4"/>
    <mergeCell ref="AE4:AI4"/>
    <mergeCell ref="AJ4:AN4"/>
    <mergeCell ref="AJ5:AM5"/>
  </mergeCells>
  <conditionalFormatting sqref="AN28:AP30">
    <cfRule type="cellIs" dxfId="301" priority="25" operator="equal">
      <formula>"_A_TROUVER"</formula>
    </cfRule>
  </conditionalFormatting>
  <conditionalFormatting sqref="AU7:AU10">
    <cfRule type="cellIs" dxfId="300" priority="20" operator="lessThan">
      <formula>0</formula>
    </cfRule>
  </conditionalFormatting>
  <conditionalFormatting sqref="AU12:AU15">
    <cfRule type="cellIs" dxfId="299" priority="16" operator="lessThan">
      <formula>0</formula>
    </cfRule>
  </conditionalFormatting>
  <conditionalFormatting sqref="AU17:AU19">
    <cfRule type="cellIs" dxfId="298" priority="12" operator="lessThan">
      <formula>0</formula>
    </cfRule>
  </conditionalFormatting>
  <conditionalFormatting sqref="AU21">
    <cfRule type="cellIs" dxfId="297" priority="8" operator="lessThan">
      <formula>0</formula>
    </cfRule>
  </conditionalFormatting>
  <conditionalFormatting sqref="AU24">
    <cfRule type="cellIs" dxfId="296" priority="4" operator="lessThan">
      <formula>0</formula>
    </cfRule>
  </conditionalFormatting>
  <conditionalFormatting sqref="AU7:AW10">
    <cfRule type="cellIs" dxfId="295" priority="17" operator="greaterThan">
      <formula>0</formula>
    </cfRule>
  </conditionalFormatting>
  <conditionalFormatting sqref="AU12:AW15">
    <cfRule type="cellIs" dxfId="294" priority="13" operator="greaterThan">
      <formula>0</formula>
    </cfRule>
  </conditionalFormatting>
  <conditionalFormatting sqref="AU17:AW19">
    <cfRule type="cellIs" dxfId="293" priority="9" operator="greaterThan">
      <formula>0</formula>
    </cfRule>
  </conditionalFormatting>
  <conditionalFormatting sqref="AU21:AW21">
    <cfRule type="cellIs" dxfId="292" priority="5" operator="greaterThan">
      <formula>0</formula>
    </cfRule>
  </conditionalFormatting>
  <conditionalFormatting sqref="AU24:AW24">
    <cfRule type="cellIs" dxfId="291" priority="1" operator="greaterThan">
      <formula>0</formula>
    </cfRule>
  </conditionalFormatting>
  <conditionalFormatting sqref="AV7:AV10">
    <cfRule type="cellIs" dxfId="290" priority="19" operator="lessThan">
      <formula>0</formula>
    </cfRule>
  </conditionalFormatting>
  <conditionalFormatting sqref="AV12:AV15">
    <cfRule type="cellIs" dxfId="289" priority="15" operator="lessThan">
      <formula>0</formula>
    </cfRule>
  </conditionalFormatting>
  <conditionalFormatting sqref="AV17:AV19">
    <cfRule type="cellIs" dxfId="288" priority="11" operator="lessThan">
      <formula>0</formula>
    </cfRule>
  </conditionalFormatting>
  <conditionalFormatting sqref="AV21">
    <cfRule type="cellIs" dxfId="287" priority="7" operator="lessThan">
      <formula>0</formula>
    </cfRule>
  </conditionalFormatting>
  <conditionalFormatting sqref="AV24">
    <cfRule type="cellIs" dxfId="286" priority="3" operator="lessThan">
      <formula>0</formula>
    </cfRule>
  </conditionalFormatting>
  <conditionalFormatting sqref="AW7:AW10">
    <cfRule type="cellIs" dxfId="285" priority="18" operator="lessThan">
      <formula>0</formula>
    </cfRule>
  </conditionalFormatting>
  <conditionalFormatting sqref="AW12:AW15">
    <cfRule type="cellIs" dxfId="284" priority="14" operator="lessThan">
      <formula>0</formula>
    </cfRule>
  </conditionalFormatting>
  <conditionalFormatting sqref="AW17:AW19">
    <cfRule type="cellIs" dxfId="283" priority="10" operator="lessThan">
      <formula>0</formula>
    </cfRule>
  </conditionalFormatting>
  <conditionalFormatting sqref="AW21">
    <cfRule type="cellIs" dxfId="282" priority="6" operator="lessThan">
      <formula>0</formula>
    </cfRule>
  </conditionalFormatting>
  <conditionalFormatting sqref="AW24">
    <cfRule type="cellIs" dxfId="281" priority="2" operator="lessThan">
      <formula>0</formula>
    </cfRule>
  </conditionalFormatting>
  <printOptions horizontalCentered="1"/>
  <pageMargins left="0.19685039370078741" right="0.19685039370078741" top="0.19685039370078741" bottom="0.19685039370078741" header="0.19685039370078741" footer="0.19685039370078741"/>
  <pageSetup paperSize="8" scale="31" orientation="landscape" r:id="rId1"/>
  <ignoredErrors>
    <ignoredError sqref="AN11 AN16 D11 D20 D16" formula="1"/>
    <ignoredError sqref="AR30:AT30 AS32" unlockedFormula="1"/>
  </ignoredErrors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0EE8CD-1D27-4230-AAB2-70F35A4E7165}">
  <sheetPr codeName="Feuil21">
    <tabColor rgb="FF003142"/>
    <pageSetUpPr fitToPage="1"/>
  </sheetPr>
  <dimension ref="A1:AR52"/>
  <sheetViews>
    <sheetView zoomScale="80" zoomScaleNormal="80" workbookViewId="0">
      <selection activeCell="T1" sqref="T1:Z2"/>
    </sheetView>
  </sheetViews>
  <sheetFormatPr defaultColWidth="8.42578125" defaultRowHeight="15" outlineLevelCol="1"/>
  <cols>
    <col min="1" max="1" width="32.85546875" customWidth="1"/>
    <col min="2" max="7" width="5.140625" customWidth="1"/>
    <col min="8" max="8" width="6.140625" customWidth="1"/>
    <col min="9" max="9" width="43.140625" style="1175" customWidth="1"/>
    <col min="10" max="10" width="5.28515625" style="1175" bestFit="1" customWidth="1"/>
    <col min="11" max="11" width="15.85546875" style="230" customWidth="1"/>
    <col min="12" max="12" width="15.85546875" style="1175" customWidth="1"/>
    <col min="13" max="13" width="4" style="983" bestFit="1" customWidth="1" outlineLevel="1"/>
    <col min="14" max="14" width="4.7109375" style="983" bestFit="1" customWidth="1" outlineLevel="1"/>
    <col min="15" max="15" width="5.5703125" style="983" customWidth="1" outlineLevel="1"/>
    <col min="16" max="16" width="15.85546875" style="230" customWidth="1" outlineLevel="1"/>
    <col min="17" max="17" width="15.85546875" style="1175" customWidth="1" outlineLevel="1"/>
    <col min="18" max="18" width="4" style="983" bestFit="1" customWidth="1" outlineLevel="1"/>
    <col min="19" max="19" width="4.7109375" style="983" bestFit="1" customWidth="1" outlineLevel="1"/>
    <col min="20" max="20" width="5.5703125" style="983" customWidth="1" outlineLevel="1"/>
    <col min="21" max="21" width="15.85546875" style="230" customWidth="1" outlineLevel="1"/>
    <col min="22" max="22" width="15.85546875" style="1175" customWidth="1" outlineLevel="1"/>
    <col min="23" max="23" width="4" style="983" bestFit="1" customWidth="1" outlineLevel="1"/>
    <col min="24" max="24" width="4.7109375" style="983" bestFit="1" customWidth="1" outlineLevel="1"/>
    <col min="25" max="25" width="5.5703125" style="983" customWidth="1" outlineLevel="1"/>
    <col min="26" max="26" width="15.85546875" style="230" customWidth="1" outlineLevel="1"/>
    <col min="27" max="27" width="15.85546875" style="1175" customWidth="1" outlineLevel="1"/>
    <col min="28" max="28" width="4" style="3220" bestFit="1" customWidth="1" outlineLevel="1"/>
    <col min="29" max="29" width="4.7109375" style="3220" bestFit="1" customWidth="1" outlineLevel="1"/>
    <col min="30" max="30" width="5.5703125" style="3220" customWidth="1" outlineLevel="1"/>
    <col min="31" max="41" width="7.28515625" customWidth="1"/>
    <col min="42" max="42" width="5.28515625" customWidth="1" outlineLevel="1"/>
    <col min="43" max="43" width="6.7109375" bestFit="1" customWidth="1" outlineLevel="1"/>
    <col min="44" max="44" width="5.5703125" customWidth="1"/>
    <col min="282" max="282" width="33.28515625" customWidth="1"/>
    <col min="283" max="285" width="8.7109375" customWidth="1"/>
    <col min="286" max="286" width="9.140625" customWidth="1"/>
    <col min="287" max="287" width="20.42578125" customWidth="1"/>
    <col min="288" max="288" width="52.140625" customWidth="1"/>
    <col min="289" max="289" width="17.42578125" customWidth="1"/>
    <col min="290" max="290" width="13" customWidth="1"/>
    <col min="291" max="291" width="16.7109375" customWidth="1"/>
    <col min="292" max="297" width="9.7109375" customWidth="1"/>
    <col min="538" max="538" width="33.28515625" customWidth="1"/>
    <col min="539" max="541" width="8.7109375" customWidth="1"/>
    <col min="542" max="542" width="9.140625" customWidth="1"/>
    <col min="543" max="543" width="20.42578125" customWidth="1"/>
    <col min="544" max="544" width="52.140625" customWidth="1"/>
    <col min="545" max="545" width="17.42578125" customWidth="1"/>
    <col min="546" max="546" width="13" customWidth="1"/>
    <col min="547" max="547" width="16.7109375" customWidth="1"/>
    <col min="548" max="553" width="9.7109375" customWidth="1"/>
    <col min="794" max="794" width="33.28515625" customWidth="1"/>
    <col min="795" max="797" width="8.7109375" customWidth="1"/>
    <col min="798" max="798" width="9.140625" customWidth="1"/>
    <col min="799" max="799" width="20.42578125" customWidth="1"/>
    <col min="800" max="800" width="52.140625" customWidth="1"/>
    <col min="801" max="801" width="17.42578125" customWidth="1"/>
    <col min="802" max="802" width="13" customWidth="1"/>
    <col min="803" max="803" width="16.7109375" customWidth="1"/>
    <col min="804" max="809" width="9.7109375" customWidth="1"/>
    <col min="1050" max="1050" width="33.28515625" customWidth="1"/>
    <col min="1051" max="1053" width="8.7109375" customWidth="1"/>
    <col min="1054" max="1054" width="9.140625" customWidth="1"/>
    <col min="1055" max="1055" width="20.42578125" customWidth="1"/>
    <col min="1056" max="1056" width="52.140625" customWidth="1"/>
    <col min="1057" max="1057" width="17.42578125" customWidth="1"/>
    <col min="1058" max="1058" width="13" customWidth="1"/>
    <col min="1059" max="1059" width="16.7109375" customWidth="1"/>
    <col min="1060" max="1065" width="9.7109375" customWidth="1"/>
    <col min="1306" max="1306" width="33.28515625" customWidth="1"/>
    <col min="1307" max="1309" width="8.7109375" customWidth="1"/>
    <col min="1310" max="1310" width="9.140625" customWidth="1"/>
    <col min="1311" max="1311" width="20.42578125" customWidth="1"/>
    <col min="1312" max="1312" width="52.140625" customWidth="1"/>
    <col min="1313" max="1313" width="17.42578125" customWidth="1"/>
    <col min="1314" max="1314" width="13" customWidth="1"/>
    <col min="1315" max="1315" width="16.7109375" customWidth="1"/>
    <col min="1316" max="1321" width="9.7109375" customWidth="1"/>
    <col min="1562" max="1562" width="33.28515625" customWidth="1"/>
    <col min="1563" max="1565" width="8.7109375" customWidth="1"/>
    <col min="1566" max="1566" width="9.140625" customWidth="1"/>
    <col min="1567" max="1567" width="20.42578125" customWidth="1"/>
    <col min="1568" max="1568" width="52.140625" customWidth="1"/>
    <col min="1569" max="1569" width="17.42578125" customWidth="1"/>
    <col min="1570" max="1570" width="13" customWidth="1"/>
    <col min="1571" max="1571" width="16.7109375" customWidth="1"/>
    <col min="1572" max="1577" width="9.7109375" customWidth="1"/>
    <col min="1818" max="1818" width="33.28515625" customWidth="1"/>
    <col min="1819" max="1821" width="8.7109375" customWidth="1"/>
    <col min="1822" max="1822" width="9.140625" customWidth="1"/>
    <col min="1823" max="1823" width="20.42578125" customWidth="1"/>
    <col min="1824" max="1824" width="52.140625" customWidth="1"/>
    <col min="1825" max="1825" width="17.42578125" customWidth="1"/>
    <col min="1826" max="1826" width="13" customWidth="1"/>
    <col min="1827" max="1827" width="16.7109375" customWidth="1"/>
    <col min="1828" max="1833" width="9.7109375" customWidth="1"/>
    <col min="2074" max="2074" width="33.28515625" customWidth="1"/>
    <col min="2075" max="2077" width="8.7109375" customWidth="1"/>
    <col min="2078" max="2078" width="9.140625" customWidth="1"/>
    <col min="2079" max="2079" width="20.42578125" customWidth="1"/>
    <col min="2080" max="2080" width="52.140625" customWidth="1"/>
    <col min="2081" max="2081" width="17.42578125" customWidth="1"/>
    <col min="2082" max="2082" width="13" customWidth="1"/>
    <col min="2083" max="2083" width="16.7109375" customWidth="1"/>
    <col min="2084" max="2089" width="9.7109375" customWidth="1"/>
    <col min="2330" max="2330" width="33.28515625" customWidth="1"/>
    <col min="2331" max="2333" width="8.7109375" customWidth="1"/>
    <col min="2334" max="2334" width="9.140625" customWidth="1"/>
    <col min="2335" max="2335" width="20.42578125" customWidth="1"/>
    <col min="2336" max="2336" width="52.140625" customWidth="1"/>
    <col min="2337" max="2337" width="17.42578125" customWidth="1"/>
    <col min="2338" max="2338" width="13" customWidth="1"/>
    <col min="2339" max="2339" width="16.7109375" customWidth="1"/>
    <col min="2340" max="2345" width="9.7109375" customWidth="1"/>
    <col min="2586" max="2586" width="33.28515625" customWidth="1"/>
    <col min="2587" max="2589" width="8.7109375" customWidth="1"/>
    <col min="2590" max="2590" width="9.140625" customWidth="1"/>
    <col min="2591" max="2591" width="20.42578125" customWidth="1"/>
    <col min="2592" max="2592" width="52.140625" customWidth="1"/>
    <col min="2593" max="2593" width="17.42578125" customWidth="1"/>
    <col min="2594" max="2594" width="13" customWidth="1"/>
    <col min="2595" max="2595" width="16.7109375" customWidth="1"/>
    <col min="2596" max="2601" width="9.7109375" customWidth="1"/>
    <col min="2842" max="2842" width="33.28515625" customWidth="1"/>
    <col min="2843" max="2845" width="8.7109375" customWidth="1"/>
    <col min="2846" max="2846" width="9.140625" customWidth="1"/>
    <col min="2847" max="2847" width="20.42578125" customWidth="1"/>
    <col min="2848" max="2848" width="52.140625" customWidth="1"/>
    <col min="2849" max="2849" width="17.42578125" customWidth="1"/>
    <col min="2850" max="2850" width="13" customWidth="1"/>
    <col min="2851" max="2851" width="16.7109375" customWidth="1"/>
    <col min="2852" max="2857" width="9.7109375" customWidth="1"/>
    <col min="3098" max="3098" width="33.28515625" customWidth="1"/>
    <col min="3099" max="3101" width="8.7109375" customWidth="1"/>
    <col min="3102" max="3102" width="9.140625" customWidth="1"/>
    <col min="3103" max="3103" width="20.42578125" customWidth="1"/>
    <col min="3104" max="3104" width="52.140625" customWidth="1"/>
    <col min="3105" max="3105" width="17.42578125" customWidth="1"/>
    <col min="3106" max="3106" width="13" customWidth="1"/>
    <col min="3107" max="3107" width="16.7109375" customWidth="1"/>
    <col min="3108" max="3113" width="9.7109375" customWidth="1"/>
    <col min="3354" max="3354" width="33.28515625" customWidth="1"/>
    <col min="3355" max="3357" width="8.7109375" customWidth="1"/>
    <col min="3358" max="3358" width="9.140625" customWidth="1"/>
    <col min="3359" max="3359" width="20.42578125" customWidth="1"/>
    <col min="3360" max="3360" width="52.140625" customWidth="1"/>
    <col min="3361" max="3361" width="17.42578125" customWidth="1"/>
    <col min="3362" max="3362" width="13" customWidth="1"/>
    <col min="3363" max="3363" width="16.7109375" customWidth="1"/>
    <col min="3364" max="3369" width="9.7109375" customWidth="1"/>
    <col min="3610" max="3610" width="33.28515625" customWidth="1"/>
    <col min="3611" max="3613" width="8.7109375" customWidth="1"/>
    <col min="3614" max="3614" width="9.140625" customWidth="1"/>
    <col min="3615" max="3615" width="20.42578125" customWidth="1"/>
    <col min="3616" max="3616" width="52.140625" customWidth="1"/>
    <col min="3617" max="3617" width="17.42578125" customWidth="1"/>
    <col min="3618" max="3618" width="13" customWidth="1"/>
    <col min="3619" max="3619" width="16.7109375" customWidth="1"/>
    <col min="3620" max="3625" width="9.7109375" customWidth="1"/>
    <col min="3866" max="3866" width="33.28515625" customWidth="1"/>
    <col min="3867" max="3869" width="8.7109375" customWidth="1"/>
    <col min="3870" max="3870" width="9.140625" customWidth="1"/>
    <col min="3871" max="3871" width="20.42578125" customWidth="1"/>
    <col min="3872" max="3872" width="52.140625" customWidth="1"/>
    <col min="3873" max="3873" width="17.42578125" customWidth="1"/>
    <col min="3874" max="3874" width="13" customWidth="1"/>
    <col min="3875" max="3875" width="16.7109375" customWidth="1"/>
    <col min="3876" max="3881" width="9.7109375" customWidth="1"/>
    <col min="4122" max="4122" width="33.28515625" customWidth="1"/>
    <col min="4123" max="4125" width="8.7109375" customWidth="1"/>
    <col min="4126" max="4126" width="9.140625" customWidth="1"/>
    <col min="4127" max="4127" width="20.42578125" customWidth="1"/>
    <col min="4128" max="4128" width="52.140625" customWidth="1"/>
    <col min="4129" max="4129" width="17.42578125" customWidth="1"/>
    <col min="4130" max="4130" width="13" customWidth="1"/>
    <col min="4131" max="4131" width="16.7109375" customWidth="1"/>
    <col min="4132" max="4137" width="9.7109375" customWidth="1"/>
    <col min="4378" max="4378" width="33.28515625" customWidth="1"/>
    <col min="4379" max="4381" width="8.7109375" customWidth="1"/>
    <col min="4382" max="4382" width="9.140625" customWidth="1"/>
    <col min="4383" max="4383" width="20.42578125" customWidth="1"/>
    <col min="4384" max="4384" width="52.140625" customWidth="1"/>
    <col min="4385" max="4385" width="17.42578125" customWidth="1"/>
    <col min="4386" max="4386" width="13" customWidth="1"/>
    <col min="4387" max="4387" width="16.7109375" customWidth="1"/>
    <col min="4388" max="4393" width="9.7109375" customWidth="1"/>
    <col min="4634" max="4634" width="33.28515625" customWidth="1"/>
    <col min="4635" max="4637" width="8.7109375" customWidth="1"/>
    <col min="4638" max="4638" width="9.140625" customWidth="1"/>
    <col min="4639" max="4639" width="20.42578125" customWidth="1"/>
    <col min="4640" max="4640" width="52.140625" customWidth="1"/>
    <col min="4641" max="4641" width="17.42578125" customWidth="1"/>
    <col min="4642" max="4642" width="13" customWidth="1"/>
    <col min="4643" max="4643" width="16.7109375" customWidth="1"/>
    <col min="4644" max="4649" width="9.7109375" customWidth="1"/>
    <col min="4890" max="4890" width="33.28515625" customWidth="1"/>
    <col min="4891" max="4893" width="8.7109375" customWidth="1"/>
    <col min="4894" max="4894" width="9.140625" customWidth="1"/>
    <col min="4895" max="4895" width="20.42578125" customWidth="1"/>
    <col min="4896" max="4896" width="52.140625" customWidth="1"/>
    <col min="4897" max="4897" width="17.42578125" customWidth="1"/>
    <col min="4898" max="4898" width="13" customWidth="1"/>
    <col min="4899" max="4899" width="16.7109375" customWidth="1"/>
    <col min="4900" max="4905" width="9.7109375" customWidth="1"/>
    <col min="5146" max="5146" width="33.28515625" customWidth="1"/>
    <col min="5147" max="5149" width="8.7109375" customWidth="1"/>
    <col min="5150" max="5150" width="9.140625" customWidth="1"/>
    <col min="5151" max="5151" width="20.42578125" customWidth="1"/>
    <col min="5152" max="5152" width="52.140625" customWidth="1"/>
    <col min="5153" max="5153" width="17.42578125" customWidth="1"/>
    <col min="5154" max="5154" width="13" customWidth="1"/>
    <col min="5155" max="5155" width="16.7109375" customWidth="1"/>
    <col min="5156" max="5161" width="9.7109375" customWidth="1"/>
    <col min="5402" max="5402" width="33.28515625" customWidth="1"/>
    <col min="5403" max="5405" width="8.7109375" customWidth="1"/>
    <col min="5406" max="5406" width="9.140625" customWidth="1"/>
    <col min="5407" max="5407" width="20.42578125" customWidth="1"/>
    <col min="5408" max="5408" width="52.140625" customWidth="1"/>
    <col min="5409" max="5409" width="17.42578125" customWidth="1"/>
    <col min="5410" max="5410" width="13" customWidth="1"/>
    <col min="5411" max="5411" width="16.7109375" customWidth="1"/>
    <col min="5412" max="5417" width="9.7109375" customWidth="1"/>
    <col min="5658" max="5658" width="33.28515625" customWidth="1"/>
    <col min="5659" max="5661" width="8.7109375" customWidth="1"/>
    <col min="5662" max="5662" width="9.140625" customWidth="1"/>
    <col min="5663" max="5663" width="20.42578125" customWidth="1"/>
    <col min="5664" max="5664" width="52.140625" customWidth="1"/>
    <col min="5665" max="5665" width="17.42578125" customWidth="1"/>
    <col min="5666" max="5666" width="13" customWidth="1"/>
    <col min="5667" max="5667" width="16.7109375" customWidth="1"/>
    <col min="5668" max="5673" width="9.7109375" customWidth="1"/>
    <col min="5914" max="5914" width="33.28515625" customWidth="1"/>
    <col min="5915" max="5917" width="8.7109375" customWidth="1"/>
    <col min="5918" max="5918" width="9.140625" customWidth="1"/>
    <col min="5919" max="5919" width="20.42578125" customWidth="1"/>
    <col min="5920" max="5920" width="52.140625" customWidth="1"/>
    <col min="5921" max="5921" width="17.42578125" customWidth="1"/>
    <col min="5922" max="5922" width="13" customWidth="1"/>
    <col min="5923" max="5923" width="16.7109375" customWidth="1"/>
    <col min="5924" max="5929" width="9.7109375" customWidth="1"/>
    <col min="6170" max="6170" width="33.28515625" customWidth="1"/>
    <col min="6171" max="6173" width="8.7109375" customWidth="1"/>
    <col min="6174" max="6174" width="9.140625" customWidth="1"/>
    <col min="6175" max="6175" width="20.42578125" customWidth="1"/>
    <col min="6176" max="6176" width="52.140625" customWidth="1"/>
    <col min="6177" max="6177" width="17.42578125" customWidth="1"/>
    <col min="6178" max="6178" width="13" customWidth="1"/>
    <col min="6179" max="6179" width="16.7109375" customWidth="1"/>
    <col min="6180" max="6185" width="9.7109375" customWidth="1"/>
    <col min="6426" max="6426" width="33.28515625" customWidth="1"/>
    <col min="6427" max="6429" width="8.7109375" customWidth="1"/>
    <col min="6430" max="6430" width="9.140625" customWidth="1"/>
    <col min="6431" max="6431" width="20.42578125" customWidth="1"/>
    <col min="6432" max="6432" width="52.140625" customWidth="1"/>
    <col min="6433" max="6433" width="17.42578125" customWidth="1"/>
    <col min="6434" max="6434" width="13" customWidth="1"/>
    <col min="6435" max="6435" width="16.7109375" customWidth="1"/>
    <col min="6436" max="6441" width="9.7109375" customWidth="1"/>
    <col min="6682" max="6682" width="33.28515625" customWidth="1"/>
    <col min="6683" max="6685" width="8.7109375" customWidth="1"/>
    <col min="6686" max="6686" width="9.140625" customWidth="1"/>
    <col min="6687" max="6687" width="20.42578125" customWidth="1"/>
    <col min="6688" max="6688" width="52.140625" customWidth="1"/>
    <col min="6689" max="6689" width="17.42578125" customWidth="1"/>
    <col min="6690" max="6690" width="13" customWidth="1"/>
    <col min="6691" max="6691" width="16.7109375" customWidth="1"/>
    <col min="6692" max="6697" width="9.7109375" customWidth="1"/>
    <col min="6938" max="6938" width="33.28515625" customWidth="1"/>
    <col min="6939" max="6941" width="8.7109375" customWidth="1"/>
    <col min="6942" max="6942" width="9.140625" customWidth="1"/>
    <col min="6943" max="6943" width="20.42578125" customWidth="1"/>
    <col min="6944" max="6944" width="52.140625" customWidth="1"/>
    <col min="6945" max="6945" width="17.42578125" customWidth="1"/>
    <col min="6946" max="6946" width="13" customWidth="1"/>
    <col min="6947" max="6947" width="16.7109375" customWidth="1"/>
    <col min="6948" max="6953" width="9.7109375" customWidth="1"/>
    <col min="7194" max="7194" width="33.28515625" customWidth="1"/>
    <col min="7195" max="7197" width="8.7109375" customWidth="1"/>
    <col min="7198" max="7198" width="9.140625" customWidth="1"/>
    <col min="7199" max="7199" width="20.42578125" customWidth="1"/>
    <col min="7200" max="7200" width="52.140625" customWidth="1"/>
    <col min="7201" max="7201" width="17.42578125" customWidth="1"/>
    <col min="7202" max="7202" width="13" customWidth="1"/>
    <col min="7203" max="7203" width="16.7109375" customWidth="1"/>
    <col min="7204" max="7209" width="9.7109375" customWidth="1"/>
    <col min="7450" max="7450" width="33.28515625" customWidth="1"/>
    <col min="7451" max="7453" width="8.7109375" customWidth="1"/>
    <col min="7454" max="7454" width="9.140625" customWidth="1"/>
    <col min="7455" max="7455" width="20.42578125" customWidth="1"/>
    <col min="7456" max="7456" width="52.140625" customWidth="1"/>
    <col min="7457" max="7457" width="17.42578125" customWidth="1"/>
    <col min="7458" max="7458" width="13" customWidth="1"/>
    <col min="7459" max="7459" width="16.7109375" customWidth="1"/>
    <col min="7460" max="7465" width="9.7109375" customWidth="1"/>
    <col min="7706" max="7706" width="33.28515625" customWidth="1"/>
    <col min="7707" max="7709" width="8.7109375" customWidth="1"/>
    <col min="7710" max="7710" width="9.140625" customWidth="1"/>
    <col min="7711" max="7711" width="20.42578125" customWidth="1"/>
    <col min="7712" max="7712" width="52.140625" customWidth="1"/>
    <col min="7713" max="7713" width="17.42578125" customWidth="1"/>
    <col min="7714" max="7714" width="13" customWidth="1"/>
    <col min="7715" max="7715" width="16.7109375" customWidth="1"/>
    <col min="7716" max="7721" width="9.7109375" customWidth="1"/>
    <col min="7962" max="7962" width="33.28515625" customWidth="1"/>
    <col min="7963" max="7965" width="8.7109375" customWidth="1"/>
    <col min="7966" max="7966" width="9.140625" customWidth="1"/>
    <col min="7967" max="7967" width="20.42578125" customWidth="1"/>
    <col min="7968" max="7968" width="52.140625" customWidth="1"/>
    <col min="7969" max="7969" width="17.42578125" customWidth="1"/>
    <col min="7970" max="7970" width="13" customWidth="1"/>
    <col min="7971" max="7971" width="16.7109375" customWidth="1"/>
    <col min="7972" max="7977" width="9.7109375" customWidth="1"/>
    <col min="8218" max="8218" width="33.28515625" customWidth="1"/>
    <col min="8219" max="8221" width="8.7109375" customWidth="1"/>
    <col min="8222" max="8222" width="9.140625" customWidth="1"/>
    <col min="8223" max="8223" width="20.42578125" customWidth="1"/>
    <col min="8224" max="8224" width="52.140625" customWidth="1"/>
    <col min="8225" max="8225" width="17.42578125" customWidth="1"/>
    <col min="8226" max="8226" width="13" customWidth="1"/>
    <col min="8227" max="8227" width="16.7109375" customWidth="1"/>
    <col min="8228" max="8233" width="9.7109375" customWidth="1"/>
    <col min="8474" max="8474" width="33.28515625" customWidth="1"/>
    <col min="8475" max="8477" width="8.7109375" customWidth="1"/>
    <col min="8478" max="8478" width="9.140625" customWidth="1"/>
    <col min="8479" max="8479" width="20.42578125" customWidth="1"/>
    <col min="8480" max="8480" width="52.140625" customWidth="1"/>
    <col min="8481" max="8481" width="17.42578125" customWidth="1"/>
    <col min="8482" max="8482" width="13" customWidth="1"/>
    <col min="8483" max="8483" width="16.7109375" customWidth="1"/>
    <col min="8484" max="8489" width="9.7109375" customWidth="1"/>
    <col min="8730" max="8730" width="33.28515625" customWidth="1"/>
    <col min="8731" max="8733" width="8.7109375" customWidth="1"/>
    <col min="8734" max="8734" width="9.140625" customWidth="1"/>
    <col min="8735" max="8735" width="20.42578125" customWidth="1"/>
    <col min="8736" max="8736" width="52.140625" customWidth="1"/>
    <col min="8737" max="8737" width="17.42578125" customWidth="1"/>
    <col min="8738" max="8738" width="13" customWidth="1"/>
    <col min="8739" max="8739" width="16.7109375" customWidth="1"/>
    <col min="8740" max="8745" width="9.7109375" customWidth="1"/>
    <col min="8986" max="8986" width="33.28515625" customWidth="1"/>
    <col min="8987" max="8989" width="8.7109375" customWidth="1"/>
    <col min="8990" max="8990" width="9.140625" customWidth="1"/>
    <col min="8991" max="8991" width="20.42578125" customWidth="1"/>
    <col min="8992" max="8992" width="52.140625" customWidth="1"/>
    <col min="8993" max="8993" width="17.42578125" customWidth="1"/>
    <col min="8994" max="8994" width="13" customWidth="1"/>
    <col min="8995" max="8995" width="16.7109375" customWidth="1"/>
    <col min="8996" max="9001" width="9.7109375" customWidth="1"/>
    <col min="9242" max="9242" width="33.28515625" customWidth="1"/>
    <col min="9243" max="9245" width="8.7109375" customWidth="1"/>
    <col min="9246" max="9246" width="9.140625" customWidth="1"/>
    <col min="9247" max="9247" width="20.42578125" customWidth="1"/>
    <col min="9248" max="9248" width="52.140625" customWidth="1"/>
    <col min="9249" max="9249" width="17.42578125" customWidth="1"/>
    <col min="9250" max="9250" width="13" customWidth="1"/>
    <col min="9251" max="9251" width="16.7109375" customWidth="1"/>
    <col min="9252" max="9257" width="9.7109375" customWidth="1"/>
    <col min="9498" max="9498" width="33.28515625" customWidth="1"/>
    <col min="9499" max="9501" width="8.7109375" customWidth="1"/>
    <col min="9502" max="9502" width="9.140625" customWidth="1"/>
    <col min="9503" max="9503" width="20.42578125" customWidth="1"/>
    <col min="9504" max="9504" width="52.140625" customWidth="1"/>
    <col min="9505" max="9505" width="17.42578125" customWidth="1"/>
    <col min="9506" max="9506" width="13" customWidth="1"/>
    <col min="9507" max="9507" width="16.7109375" customWidth="1"/>
    <col min="9508" max="9513" width="9.7109375" customWidth="1"/>
    <col min="9754" max="9754" width="33.28515625" customWidth="1"/>
    <col min="9755" max="9757" width="8.7109375" customWidth="1"/>
    <col min="9758" max="9758" width="9.140625" customWidth="1"/>
    <col min="9759" max="9759" width="20.42578125" customWidth="1"/>
    <col min="9760" max="9760" width="52.140625" customWidth="1"/>
    <col min="9761" max="9761" width="17.42578125" customWidth="1"/>
    <col min="9762" max="9762" width="13" customWidth="1"/>
    <col min="9763" max="9763" width="16.7109375" customWidth="1"/>
    <col min="9764" max="9769" width="9.7109375" customWidth="1"/>
    <col min="10010" max="10010" width="33.28515625" customWidth="1"/>
    <col min="10011" max="10013" width="8.7109375" customWidth="1"/>
    <col min="10014" max="10014" width="9.140625" customWidth="1"/>
    <col min="10015" max="10015" width="20.42578125" customWidth="1"/>
    <col min="10016" max="10016" width="52.140625" customWidth="1"/>
    <col min="10017" max="10017" width="17.42578125" customWidth="1"/>
    <col min="10018" max="10018" width="13" customWidth="1"/>
    <col min="10019" max="10019" width="16.7109375" customWidth="1"/>
    <col min="10020" max="10025" width="9.7109375" customWidth="1"/>
    <col min="10266" max="10266" width="33.28515625" customWidth="1"/>
    <col min="10267" max="10269" width="8.7109375" customWidth="1"/>
    <col min="10270" max="10270" width="9.140625" customWidth="1"/>
    <col min="10271" max="10271" width="20.42578125" customWidth="1"/>
    <col min="10272" max="10272" width="52.140625" customWidth="1"/>
    <col min="10273" max="10273" width="17.42578125" customWidth="1"/>
    <col min="10274" max="10274" width="13" customWidth="1"/>
    <col min="10275" max="10275" width="16.7109375" customWidth="1"/>
    <col min="10276" max="10281" width="9.7109375" customWidth="1"/>
    <col min="10522" max="10522" width="33.28515625" customWidth="1"/>
    <col min="10523" max="10525" width="8.7109375" customWidth="1"/>
    <col min="10526" max="10526" width="9.140625" customWidth="1"/>
    <col min="10527" max="10527" width="20.42578125" customWidth="1"/>
    <col min="10528" max="10528" width="52.140625" customWidth="1"/>
    <col min="10529" max="10529" width="17.42578125" customWidth="1"/>
    <col min="10530" max="10530" width="13" customWidth="1"/>
    <col min="10531" max="10531" width="16.7109375" customWidth="1"/>
    <col min="10532" max="10537" width="9.7109375" customWidth="1"/>
    <col min="10778" max="10778" width="33.28515625" customWidth="1"/>
    <col min="10779" max="10781" width="8.7109375" customWidth="1"/>
    <col min="10782" max="10782" width="9.140625" customWidth="1"/>
    <col min="10783" max="10783" width="20.42578125" customWidth="1"/>
    <col min="10784" max="10784" width="52.140625" customWidth="1"/>
    <col min="10785" max="10785" width="17.42578125" customWidth="1"/>
    <col min="10786" max="10786" width="13" customWidth="1"/>
    <col min="10787" max="10787" width="16.7109375" customWidth="1"/>
    <col min="10788" max="10793" width="9.7109375" customWidth="1"/>
    <col min="11034" max="11034" width="33.28515625" customWidth="1"/>
    <col min="11035" max="11037" width="8.7109375" customWidth="1"/>
    <col min="11038" max="11038" width="9.140625" customWidth="1"/>
    <col min="11039" max="11039" width="20.42578125" customWidth="1"/>
    <col min="11040" max="11040" width="52.140625" customWidth="1"/>
    <col min="11041" max="11041" width="17.42578125" customWidth="1"/>
    <col min="11042" max="11042" width="13" customWidth="1"/>
    <col min="11043" max="11043" width="16.7109375" customWidth="1"/>
    <col min="11044" max="11049" width="9.7109375" customWidth="1"/>
    <col min="11290" max="11290" width="33.28515625" customWidth="1"/>
    <col min="11291" max="11293" width="8.7109375" customWidth="1"/>
    <col min="11294" max="11294" width="9.140625" customWidth="1"/>
    <col min="11295" max="11295" width="20.42578125" customWidth="1"/>
    <col min="11296" max="11296" width="52.140625" customWidth="1"/>
    <col min="11297" max="11297" width="17.42578125" customWidth="1"/>
    <col min="11298" max="11298" width="13" customWidth="1"/>
    <col min="11299" max="11299" width="16.7109375" customWidth="1"/>
    <col min="11300" max="11305" width="9.7109375" customWidth="1"/>
    <col min="11546" max="11546" width="33.28515625" customWidth="1"/>
    <col min="11547" max="11549" width="8.7109375" customWidth="1"/>
    <col min="11550" max="11550" width="9.140625" customWidth="1"/>
    <col min="11551" max="11551" width="20.42578125" customWidth="1"/>
    <col min="11552" max="11552" width="52.140625" customWidth="1"/>
    <col min="11553" max="11553" width="17.42578125" customWidth="1"/>
    <col min="11554" max="11554" width="13" customWidth="1"/>
    <col min="11555" max="11555" width="16.7109375" customWidth="1"/>
    <col min="11556" max="11561" width="9.7109375" customWidth="1"/>
    <col min="11802" max="11802" width="33.28515625" customWidth="1"/>
    <col min="11803" max="11805" width="8.7109375" customWidth="1"/>
    <col min="11806" max="11806" width="9.140625" customWidth="1"/>
    <col min="11807" max="11807" width="20.42578125" customWidth="1"/>
    <col min="11808" max="11808" width="52.140625" customWidth="1"/>
    <col min="11809" max="11809" width="17.42578125" customWidth="1"/>
    <col min="11810" max="11810" width="13" customWidth="1"/>
    <col min="11811" max="11811" width="16.7109375" customWidth="1"/>
    <col min="11812" max="11817" width="9.7109375" customWidth="1"/>
    <col min="12058" max="12058" width="33.28515625" customWidth="1"/>
    <col min="12059" max="12061" width="8.7109375" customWidth="1"/>
    <col min="12062" max="12062" width="9.140625" customWidth="1"/>
    <col min="12063" max="12063" width="20.42578125" customWidth="1"/>
    <col min="12064" max="12064" width="52.140625" customWidth="1"/>
    <col min="12065" max="12065" width="17.42578125" customWidth="1"/>
    <col min="12066" max="12066" width="13" customWidth="1"/>
    <col min="12067" max="12067" width="16.7109375" customWidth="1"/>
    <col min="12068" max="12073" width="9.7109375" customWidth="1"/>
    <col min="12314" max="12314" width="33.28515625" customWidth="1"/>
    <col min="12315" max="12317" width="8.7109375" customWidth="1"/>
    <col min="12318" max="12318" width="9.140625" customWidth="1"/>
    <col min="12319" max="12319" width="20.42578125" customWidth="1"/>
    <col min="12320" max="12320" width="52.140625" customWidth="1"/>
    <col min="12321" max="12321" width="17.42578125" customWidth="1"/>
    <col min="12322" max="12322" width="13" customWidth="1"/>
    <col min="12323" max="12323" width="16.7109375" customWidth="1"/>
    <col min="12324" max="12329" width="9.7109375" customWidth="1"/>
    <col min="12570" max="12570" width="33.28515625" customWidth="1"/>
    <col min="12571" max="12573" width="8.7109375" customWidth="1"/>
    <col min="12574" max="12574" width="9.140625" customWidth="1"/>
    <col min="12575" max="12575" width="20.42578125" customWidth="1"/>
    <col min="12576" max="12576" width="52.140625" customWidth="1"/>
    <col min="12577" max="12577" width="17.42578125" customWidth="1"/>
    <col min="12578" max="12578" width="13" customWidth="1"/>
    <col min="12579" max="12579" width="16.7109375" customWidth="1"/>
    <col min="12580" max="12585" width="9.7109375" customWidth="1"/>
    <col min="12826" max="12826" width="33.28515625" customWidth="1"/>
    <col min="12827" max="12829" width="8.7109375" customWidth="1"/>
    <col min="12830" max="12830" width="9.140625" customWidth="1"/>
    <col min="12831" max="12831" width="20.42578125" customWidth="1"/>
    <col min="12832" max="12832" width="52.140625" customWidth="1"/>
    <col min="12833" max="12833" width="17.42578125" customWidth="1"/>
    <col min="12834" max="12834" width="13" customWidth="1"/>
    <col min="12835" max="12835" width="16.7109375" customWidth="1"/>
    <col min="12836" max="12841" width="9.7109375" customWidth="1"/>
    <col min="13082" max="13082" width="33.28515625" customWidth="1"/>
    <col min="13083" max="13085" width="8.7109375" customWidth="1"/>
    <col min="13086" max="13086" width="9.140625" customWidth="1"/>
    <col min="13087" max="13087" width="20.42578125" customWidth="1"/>
    <col min="13088" max="13088" width="52.140625" customWidth="1"/>
    <col min="13089" max="13089" width="17.42578125" customWidth="1"/>
    <col min="13090" max="13090" width="13" customWidth="1"/>
    <col min="13091" max="13091" width="16.7109375" customWidth="1"/>
    <col min="13092" max="13097" width="9.7109375" customWidth="1"/>
    <col min="13338" max="13338" width="33.28515625" customWidth="1"/>
    <col min="13339" max="13341" width="8.7109375" customWidth="1"/>
    <col min="13342" max="13342" width="9.140625" customWidth="1"/>
    <col min="13343" max="13343" width="20.42578125" customWidth="1"/>
    <col min="13344" max="13344" width="52.140625" customWidth="1"/>
    <col min="13345" max="13345" width="17.42578125" customWidth="1"/>
    <col min="13346" max="13346" width="13" customWidth="1"/>
    <col min="13347" max="13347" width="16.7109375" customWidth="1"/>
    <col min="13348" max="13353" width="9.7109375" customWidth="1"/>
    <col min="13594" max="13594" width="33.28515625" customWidth="1"/>
    <col min="13595" max="13597" width="8.7109375" customWidth="1"/>
    <col min="13598" max="13598" width="9.140625" customWidth="1"/>
    <col min="13599" max="13599" width="20.42578125" customWidth="1"/>
    <col min="13600" max="13600" width="52.140625" customWidth="1"/>
    <col min="13601" max="13601" width="17.42578125" customWidth="1"/>
    <col min="13602" max="13602" width="13" customWidth="1"/>
    <col min="13603" max="13603" width="16.7109375" customWidth="1"/>
    <col min="13604" max="13609" width="9.7109375" customWidth="1"/>
    <col min="13850" max="13850" width="33.28515625" customWidth="1"/>
    <col min="13851" max="13853" width="8.7109375" customWidth="1"/>
    <col min="13854" max="13854" width="9.140625" customWidth="1"/>
    <col min="13855" max="13855" width="20.42578125" customWidth="1"/>
    <col min="13856" max="13856" width="52.140625" customWidth="1"/>
    <col min="13857" max="13857" width="17.42578125" customWidth="1"/>
    <col min="13858" max="13858" width="13" customWidth="1"/>
    <col min="13859" max="13859" width="16.7109375" customWidth="1"/>
    <col min="13860" max="13865" width="9.7109375" customWidth="1"/>
    <col min="14106" max="14106" width="33.28515625" customWidth="1"/>
    <col min="14107" max="14109" width="8.7109375" customWidth="1"/>
    <col min="14110" max="14110" width="9.140625" customWidth="1"/>
    <col min="14111" max="14111" width="20.42578125" customWidth="1"/>
    <col min="14112" max="14112" width="52.140625" customWidth="1"/>
    <col min="14113" max="14113" width="17.42578125" customWidth="1"/>
    <col min="14114" max="14114" width="13" customWidth="1"/>
    <col min="14115" max="14115" width="16.7109375" customWidth="1"/>
    <col min="14116" max="14121" width="9.7109375" customWidth="1"/>
    <col min="14362" max="14362" width="33.28515625" customWidth="1"/>
    <col min="14363" max="14365" width="8.7109375" customWidth="1"/>
    <col min="14366" max="14366" width="9.140625" customWidth="1"/>
    <col min="14367" max="14367" width="20.42578125" customWidth="1"/>
    <col min="14368" max="14368" width="52.140625" customWidth="1"/>
    <col min="14369" max="14369" width="17.42578125" customWidth="1"/>
    <col min="14370" max="14370" width="13" customWidth="1"/>
    <col min="14371" max="14371" width="16.7109375" customWidth="1"/>
    <col min="14372" max="14377" width="9.7109375" customWidth="1"/>
    <col min="14618" max="14618" width="33.28515625" customWidth="1"/>
    <col min="14619" max="14621" width="8.7109375" customWidth="1"/>
    <col min="14622" max="14622" width="9.140625" customWidth="1"/>
    <col min="14623" max="14623" width="20.42578125" customWidth="1"/>
    <col min="14624" max="14624" width="52.140625" customWidth="1"/>
    <col min="14625" max="14625" width="17.42578125" customWidth="1"/>
    <col min="14626" max="14626" width="13" customWidth="1"/>
    <col min="14627" max="14627" width="16.7109375" customWidth="1"/>
    <col min="14628" max="14633" width="9.7109375" customWidth="1"/>
    <col min="14874" max="14874" width="33.28515625" customWidth="1"/>
    <col min="14875" max="14877" width="8.7109375" customWidth="1"/>
    <col min="14878" max="14878" width="9.140625" customWidth="1"/>
    <col min="14879" max="14879" width="20.42578125" customWidth="1"/>
    <col min="14880" max="14880" width="52.140625" customWidth="1"/>
    <col min="14881" max="14881" width="17.42578125" customWidth="1"/>
    <col min="14882" max="14882" width="13" customWidth="1"/>
    <col min="14883" max="14883" width="16.7109375" customWidth="1"/>
    <col min="14884" max="14889" width="9.7109375" customWidth="1"/>
    <col min="15130" max="15130" width="33.28515625" customWidth="1"/>
    <col min="15131" max="15133" width="8.7109375" customWidth="1"/>
    <col min="15134" max="15134" width="9.140625" customWidth="1"/>
    <col min="15135" max="15135" width="20.42578125" customWidth="1"/>
    <col min="15136" max="15136" width="52.140625" customWidth="1"/>
    <col min="15137" max="15137" width="17.42578125" customWidth="1"/>
    <col min="15138" max="15138" width="13" customWidth="1"/>
    <col min="15139" max="15139" width="16.7109375" customWidth="1"/>
    <col min="15140" max="15145" width="9.7109375" customWidth="1"/>
    <col min="15386" max="15386" width="33.28515625" customWidth="1"/>
    <col min="15387" max="15389" width="8.7109375" customWidth="1"/>
    <col min="15390" max="15390" width="9.140625" customWidth="1"/>
    <col min="15391" max="15391" width="20.42578125" customWidth="1"/>
    <col min="15392" max="15392" width="52.140625" customWidth="1"/>
    <col min="15393" max="15393" width="17.42578125" customWidth="1"/>
    <col min="15394" max="15394" width="13" customWidth="1"/>
    <col min="15395" max="15395" width="16.7109375" customWidth="1"/>
    <col min="15396" max="15401" width="9.7109375" customWidth="1"/>
    <col min="15642" max="15642" width="33.28515625" customWidth="1"/>
    <col min="15643" max="15645" width="8.7109375" customWidth="1"/>
    <col min="15646" max="15646" width="9.140625" customWidth="1"/>
    <col min="15647" max="15647" width="20.42578125" customWidth="1"/>
    <col min="15648" max="15648" width="52.140625" customWidth="1"/>
    <col min="15649" max="15649" width="17.42578125" customWidth="1"/>
    <col min="15650" max="15650" width="13" customWidth="1"/>
    <col min="15651" max="15651" width="16.7109375" customWidth="1"/>
    <col min="15652" max="15657" width="9.7109375" customWidth="1"/>
    <col min="15898" max="15898" width="33.28515625" customWidth="1"/>
    <col min="15899" max="15901" width="8.7109375" customWidth="1"/>
    <col min="15902" max="15902" width="9.140625" customWidth="1"/>
    <col min="15903" max="15903" width="20.42578125" customWidth="1"/>
    <col min="15904" max="15904" width="52.140625" customWidth="1"/>
    <col min="15905" max="15905" width="17.42578125" customWidth="1"/>
    <col min="15906" max="15906" width="13" customWidth="1"/>
    <col min="15907" max="15907" width="16.7109375" customWidth="1"/>
    <col min="15908" max="15913" width="9.7109375" customWidth="1"/>
    <col min="16154" max="16154" width="33.28515625" customWidth="1"/>
    <col min="16155" max="16157" width="8.7109375" customWidth="1"/>
    <col min="16158" max="16158" width="9.140625" customWidth="1"/>
    <col min="16159" max="16159" width="20.42578125" customWidth="1"/>
    <col min="16160" max="16160" width="52.140625" customWidth="1"/>
    <col min="16161" max="16161" width="17.42578125" customWidth="1"/>
    <col min="16162" max="16162" width="13" customWidth="1"/>
    <col min="16163" max="16163" width="16.7109375" customWidth="1"/>
    <col min="16164" max="16169" width="9.7109375" customWidth="1"/>
  </cols>
  <sheetData>
    <row r="1" spans="1:44" ht="32.25" customHeight="1">
      <c r="A1" s="5228"/>
      <c r="B1" s="4942" t="s">
        <v>1446</v>
      </c>
      <c r="C1" s="4942"/>
      <c r="D1" s="4942"/>
      <c r="E1" s="4942"/>
      <c r="F1" s="4942"/>
      <c r="G1" s="4942"/>
      <c r="H1" s="4942"/>
      <c r="I1" s="4942"/>
      <c r="J1" s="3080"/>
      <c r="K1" s="4945" t="s">
        <v>138</v>
      </c>
      <c r="L1" s="4945"/>
      <c r="P1" s="3081"/>
      <c r="Q1" s="3080"/>
      <c r="U1" s="983"/>
      <c r="V1" s="983"/>
      <c r="Z1" s="983"/>
      <c r="AA1" s="3080"/>
      <c r="AB1" s="983"/>
      <c r="AC1" s="983"/>
      <c r="AD1" s="983"/>
      <c r="AE1" s="3082"/>
      <c r="AF1" s="3082"/>
      <c r="AG1" s="3082"/>
      <c r="AH1" s="3082"/>
      <c r="AI1" s="3082"/>
      <c r="AJ1" s="3082"/>
      <c r="AK1" s="3082"/>
      <c r="AL1" s="5337" t="s">
        <v>139</v>
      </c>
      <c r="AM1" s="5337"/>
      <c r="AN1" s="5337"/>
      <c r="AO1" s="5337"/>
    </row>
    <row r="2" spans="1:44" ht="40.5" customHeight="1">
      <c r="A2" s="5228"/>
      <c r="B2" s="4942"/>
      <c r="C2" s="4942"/>
      <c r="D2" s="4942"/>
      <c r="E2" s="4942"/>
      <c r="F2" s="4942"/>
      <c r="G2" s="4942"/>
      <c r="H2" s="4942"/>
      <c r="I2" s="4942"/>
      <c r="J2" s="3080"/>
      <c r="K2" s="4946" t="s">
        <v>140</v>
      </c>
      <c r="L2" s="4946"/>
      <c r="P2" s="3081"/>
      <c r="Q2" s="3080"/>
      <c r="U2" s="983"/>
      <c r="V2" s="983"/>
      <c r="Z2" s="983"/>
      <c r="AA2" s="3080"/>
      <c r="AB2" s="983"/>
      <c r="AC2" s="983"/>
      <c r="AD2" s="983"/>
      <c r="AE2" s="3082"/>
      <c r="AF2" s="3082"/>
      <c r="AG2" s="3082"/>
      <c r="AH2" s="3082"/>
      <c r="AI2" s="3082"/>
      <c r="AJ2" s="3082"/>
      <c r="AK2" s="3082"/>
      <c r="AL2" s="5338" t="s">
        <v>141</v>
      </c>
      <c r="AM2" s="5338"/>
      <c r="AN2" s="5338"/>
      <c r="AO2" s="5338"/>
    </row>
    <row r="3" spans="1:44" ht="27.75" customHeight="1" thickBot="1">
      <c r="A3" s="1692" t="s">
        <v>1447</v>
      </c>
      <c r="B3" s="5315" t="s">
        <v>143</v>
      </c>
      <c r="C3" s="5315"/>
      <c r="D3" s="5315"/>
      <c r="E3" s="5315"/>
      <c r="F3" s="5315"/>
      <c r="G3" s="5315"/>
      <c r="H3" s="5315"/>
      <c r="I3" s="5315"/>
      <c r="J3" s="3080"/>
      <c r="K3" s="4947" t="s">
        <v>144</v>
      </c>
      <c r="L3" s="4947"/>
      <c r="M3" s="3080"/>
      <c r="N3" s="3080"/>
      <c r="O3" s="3080"/>
      <c r="P3" s="3080"/>
      <c r="Q3" s="3080"/>
      <c r="R3" s="3080"/>
      <c r="S3" s="3080"/>
      <c r="T3" s="3080"/>
      <c r="U3" s="3080"/>
      <c r="V3" s="3080"/>
      <c r="W3" s="3080"/>
      <c r="X3" s="3080"/>
      <c r="Y3" s="3080"/>
      <c r="Z3" s="3080"/>
      <c r="AA3" s="3080"/>
      <c r="AB3" s="3080"/>
      <c r="AC3" s="3080"/>
      <c r="AD3" s="3080"/>
      <c r="AE3" s="3080"/>
      <c r="AF3" s="3080"/>
      <c r="AG3" s="3080"/>
      <c r="AH3" s="3080"/>
      <c r="AI3" s="3080"/>
      <c r="AJ3" s="3080"/>
      <c r="AK3" s="3080"/>
      <c r="AL3" s="3080"/>
      <c r="AM3" s="3080"/>
      <c r="AN3" s="3080"/>
      <c r="AO3" s="3080"/>
      <c r="AP3" s="3080"/>
      <c r="AQ3" s="3080"/>
      <c r="AR3" s="3080"/>
    </row>
    <row r="4" spans="1:44" ht="30.6" customHeight="1" thickBot="1">
      <c r="A4" s="4943" t="s">
        <v>145</v>
      </c>
      <c r="B4" s="4937"/>
      <c r="C4" s="4938"/>
      <c r="D4" s="4939"/>
      <c r="E4" s="14" t="s">
        <v>146</v>
      </c>
      <c r="F4" s="15" t="s">
        <v>146</v>
      </c>
      <c r="G4" s="244" t="s">
        <v>146</v>
      </c>
      <c r="H4" s="16"/>
      <c r="I4" s="4943" t="s">
        <v>147</v>
      </c>
      <c r="J4" s="17"/>
      <c r="K4" s="4934" t="s">
        <v>148</v>
      </c>
      <c r="L4" s="4935"/>
      <c r="M4" s="4935"/>
      <c r="N4" s="4935"/>
      <c r="O4" s="4936"/>
      <c r="P4" s="4934" t="s">
        <v>149</v>
      </c>
      <c r="Q4" s="4935"/>
      <c r="R4" s="4935"/>
      <c r="S4" s="4935"/>
      <c r="T4" s="4936"/>
      <c r="U4" s="4934" t="s">
        <v>150</v>
      </c>
      <c r="V4" s="4935"/>
      <c r="W4" s="4935"/>
      <c r="X4" s="4935"/>
      <c r="Y4" s="4936"/>
      <c r="Z4" s="4934" t="s">
        <v>151</v>
      </c>
      <c r="AA4" s="4935"/>
      <c r="AB4" s="4935"/>
      <c r="AC4" s="4935"/>
      <c r="AD4" s="4935"/>
      <c r="AE4" s="5018" t="s">
        <v>287</v>
      </c>
      <c r="AF4" s="5019"/>
      <c r="AG4" s="5019"/>
      <c r="AH4" s="5019"/>
      <c r="AI4" s="5019"/>
      <c r="AJ4" s="439" t="s">
        <v>154</v>
      </c>
      <c r="AK4" s="439"/>
      <c r="AL4" s="439"/>
      <c r="AM4" s="439" t="s">
        <v>155</v>
      </c>
      <c r="AN4" s="439"/>
      <c r="AO4" s="440"/>
      <c r="AP4" s="441" t="s">
        <v>156</v>
      </c>
      <c r="AQ4" s="247" t="s">
        <v>157</v>
      </c>
      <c r="AR4" s="248" t="s">
        <v>156</v>
      </c>
    </row>
    <row r="5" spans="1:44" ht="31.5" customHeight="1" thickBot="1">
      <c r="A5" s="4944"/>
      <c r="B5" s="22" t="s">
        <v>158</v>
      </c>
      <c r="C5" s="23" t="s">
        <v>159</v>
      </c>
      <c r="D5" s="24" t="s">
        <v>146</v>
      </c>
      <c r="E5" s="25" t="s">
        <v>160</v>
      </c>
      <c r="F5" s="26" t="s">
        <v>161</v>
      </c>
      <c r="G5" s="1382" t="s">
        <v>162</v>
      </c>
      <c r="H5" s="16" t="s">
        <v>163</v>
      </c>
      <c r="I5" s="4944"/>
      <c r="J5" s="17" t="s">
        <v>164</v>
      </c>
      <c r="K5" s="28" t="s">
        <v>165</v>
      </c>
      <c r="L5" s="29" t="s">
        <v>166</v>
      </c>
      <c r="M5" s="22" t="s">
        <v>158</v>
      </c>
      <c r="N5" s="23" t="s">
        <v>167</v>
      </c>
      <c r="O5" s="30" t="s">
        <v>168</v>
      </c>
      <c r="P5" s="28" t="s">
        <v>165</v>
      </c>
      <c r="Q5" s="29" t="s">
        <v>166</v>
      </c>
      <c r="R5" s="22" t="s">
        <v>158</v>
      </c>
      <c r="S5" s="23" t="s">
        <v>167</v>
      </c>
      <c r="T5" s="30" t="s">
        <v>168</v>
      </c>
      <c r="U5" s="28" t="s">
        <v>165</v>
      </c>
      <c r="V5" s="29" t="s">
        <v>166</v>
      </c>
      <c r="W5" s="22" t="s">
        <v>158</v>
      </c>
      <c r="X5" s="23" t="s">
        <v>167</v>
      </c>
      <c r="Y5" s="30" t="s">
        <v>168</v>
      </c>
      <c r="Z5" s="28" t="s">
        <v>165</v>
      </c>
      <c r="AA5" s="29" t="s">
        <v>166</v>
      </c>
      <c r="AB5" s="22" t="s">
        <v>158</v>
      </c>
      <c r="AC5" s="23" t="s">
        <v>167</v>
      </c>
      <c r="AD5" s="442" t="s">
        <v>168</v>
      </c>
      <c r="AE5" s="5281" t="s">
        <v>171</v>
      </c>
      <c r="AF5" s="5282"/>
      <c r="AG5" s="5282"/>
      <c r="AH5" s="5282"/>
      <c r="AI5" s="2853" t="s">
        <v>170</v>
      </c>
      <c r="AJ5" s="2853" t="s">
        <v>171</v>
      </c>
      <c r="AK5" s="2853" t="s">
        <v>172</v>
      </c>
      <c r="AL5" s="2853" t="s">
        <v>170</v>
      </c>
      <c r="AM5" s="2853" t="s">
        <v>171</v>
      </c>
      <c r="AN5" s="2853" t="s">
        <v>172</v>
      </c>
      <c r="AO5" s="2854" t="s">
        <v>170</v>
      </c>
      <c r="AP5" s="445" t="s">
        <v>173</v>
      </c>
      <c r="AQ5" s="257" t="s">
        <v>174</v>
      </c>
      <c r="AR5" s="258" t="s">
        <v>168</v>
      </c>
    </row>
    <row r="6" spans="1:44" ht="15.75" customHeight="1">
      <c r="A6" s="570" t="s">
        <v>998</v>
      </c>
      <c r="B6" s="566"/>
      <c r="C6" s="566"/>
      <c r="D6" s="566"/>
      <c r="E6" s="1803"/>
      <c r="F6" s="1301"/>
      <c r="G6" s="3083"/>
      <c r="H6" s="566"/>
      <c r="I6" s="565"/>
      <c r="J6" s="565"/>
      <c r="K6" s="3084"/>
      <c r="L6" s="565"/>
      <c r="M6" s="569"/>
      <c r="N6" s="569"/>
      <c r="O6" s="569"/>
      <c r="P6" s="3084"/>
      <c r="Q6" s="565"/>
      <c r="R6" s="569"/>
      <c r="S6" s="569"/>
      <c r="T6" s="569"/>
      <c r="U6" s="3084"/>
      <c r="V6" s="565"/>
      <c r="W6" s="569"/>
      <c r="X6" s="569"/>
      <c r="Y6" s="569"/>
      <c r="Z6" s="3084"/>
      <c r="AA6" s="565"/>
      <c r="AB6" s="569"/>
      <c r="AC6" s="569"/>
      <c r="AD6" s="569"/>
      <c r="AE6" s="3085"/>
      <c r="AF6" s="3086"/>
      <c r="AG6" s="3086"/>
      <c r="AH6" s="3087"/>
      <c r="AI6" s="3088"/>
      <c r="AJ6" s="3089"/>
      <c r="AK6" s="1941"/>
      <c r="AL6" s="3090"/>
      <c r="AM6" s="3089"/>
      <c r="AN6" s="1941"/>
      <c r="AO6" s="3090"/>
      <c r="AP6" s="1941"/>
      <c r="AQ6" s="1941"/>
      <c r="AR6" s="1941"/>
    </row>
    <row r="7" spans="1:44" ht="42.75" customHeight="1">
      <c r="A7" s="5115" t="s">
        <v>1448</v>
      </c>
      <c r="B7" s="3091">
        <v>18</v>
      </c>
      <c r="C7" s="3092"/>
      <c r="D7" s="2708">
        <f t="shared" ref="D7:D9" si="0">SUM(E7:G7)</f>
        <v>0</v>
      </c>
      <c r="E7" s="3093"/>
      <c r="F7" s="3092"/>
      <c r="G7" s="3094"/>
      <c r="H7" s="3095"/>
      <c r="I7" s="1" t="s">
        <v>1449</v>
      </c>
      <c r="J7" s="1"/>
      <c r="K7" s="887" t="s">
        <v>841</v>
      </c>
      <c r="L7" s="1052" t="s">
        <v>1450</v>
      </c>
      <c r="M7" s="3096">
        <v>9</v>
      </c>
      <c r="N7" s="3097"/>
      <c r="O7" s="3097"/>
      <c r="P7" s="911" t="s">
        <v>826</v>
      </c>
      <c r="Q7" s="1220" t="s">
        <v>1451</v>
      </c>
      <c r="R7" s="3096">
        <v>6</v>
      </c>
      <c r="S7" s="3097"/>
      <c r="T7" s="3097"/>
      <c r="U7" s="327" t="s">
        <v>863</v>
      </c>
      <c r="V7" s="328" t="s">
        <v>1452</v>
      </c>
      <c r="W7" s="3097">
        <v>3</v>
      </c>
      <c r="X7" s="3097"/>
      <c r="Y7" s="3097"/>
      <c r="Z7" s="327"/>
      <c r="AA7" s="328"/>
      <c r="AB7" s="862"/>
      <c r="AC7" s="3098"/>
      <c r="AD7" s="3097"/>
      <c r="AE7" s="3099" t="s">
        <v>228</v>
      </c>
      <c r="AF7" s="1200">
        <v>0.3</v>
      </c>
      <c r="AG7" s="3100"/>
      <c r="AH7" s="3101"/>
      <c r="AI7" s="1817">
        <f>SUM(AF7:AH7)</f>
        <v>0.3</v>
      </c>
      <c r="AJ7" s="1707"/>
      <c r="AK7" s="1723"/>
      <c r="AL7" s="1724"/>
      <c r="AM7" s="1707"/>
      <c r="AN7" s="1723"/>
      <c r="AO7" s="1724"/>
      <c r="AP7" s="2149">
        <f t="shared" ref="AP7" si="1">(M7+R7+W7+AB7)-B7</f>
        <v>0</v>
      </c>
      <c r="AQ7" s="80">
        <f t="shared" ref="AQ7" si="2">(N7+S7+X7+AC7)-(C7+D7)</f>
        <v>0</v>
      </c>
      <c r="AR7" s="81">
        <f t="shared" ref="AR7" si="3">(O7+T7+Y7+AD7)-H7</f>
        <v>0</v>
      </c>
    </row>
    <row r="8" spans="1:44" ht="27.75" customHeight="1">
      <c r="A8" s="5116"/>
      <c r="B8" s="3091">
        <v>32</v>
      </c>
      <c r="C8" s="3092"/>
      <c r="D8" s="2708">
        <f t="shared" si="0"/>
        <v>0</v>
      </c>
      <c r="E8" s="3093"/>
      <c r="F8" s="3092"/>
      <c r="G8" s="3094"/>
      <c r="H8" s="3095"/>
      <c r="I8" s="1" t="s">
        <v>1453</v>
      </c>
      <c r="J8" s="1"/>
      <c r="K8" s="918" t="s">
        <v>1454</v>
      </c>
      <c r="L8" s="1052" t="s">
        <v>1455</v>
      </c>
      <c r="M8" s="3096">
        <v>18</v>
      </c>
      <c r="N8" s="3096"/>
      <c r="O8" s="3096"/>
      <c r="P8" s="887" t="s">
        <v>852</v>
      </c>
      <c r="Q8" s="1052" t="s">
        <v>1456</v>
      </c>
      <c r="R8" s="3096">
        <v>14</v>
      </c>
      <c r="S8" s="3097"/>
      <c r="T8" s="3097"/>
      <c r="U8" s="327"/>
      <c r="V8" s="328"/>
      <c r="W8" s="3097"/>
      <c r="X8" s="3097"/>
      <c r="Y8" s="3097"/>
      <c r="Z8" s="327"/>
      <c r="AA8" s="328"/>
      <c r="AB8" s="3098"/>
      <c r="AC8" s="3098"/>
      <c r="AD8" s="3097"/>
      <c r="AE8" s="3102" t="s">
        <v>727</v>
      </c>
      <c r="AF8" s="3103">
        <v>0.25</v>
      </c>
      <c r="AG8" s="3104" t="s">
        <v>1268</v>
      </c>
      <c r="AH8" s="3105">
        <v>0.25</v>
      </c>
      <c r="AI8" s="1817">
        <f t="shared" ref="AI8:AI9" si="4">SUM(AF8:AH8)</f>
        <v>0.5</v>
      </c>
      <c r="AJ8" s="1707"/>
      <c r="AK8" s="1723"/>
      <c r="AL8" s="1724"/>
      <c r="AM8" s="1707"/>
      <c r="AN8" s="1723"/>
      <c r="AO8" s="1724"/>
      <c r="AP8" s="2149">
        <f t="shared" ref="AP8" si="5">(M8+R8+W8+AB8)-B8</f>
        <v>0</v>
      </c>
      <c r="AQ8" s="80">
        <f>(N8+S8+X8+AC8)-(C8+D8)</f>
        <v>0</v>
      </c>
      <c r="AR8" s="81">
        <f t="shared" ref="AR8" si="6">(O8+T8+Y8+AD8)-H8</f>
        <v>0</v>
      </c>
    </row>
    <row r="9" spans="1:44" ht="32.25" customHeight="1">
      <c r="A9" s="5117"/>
      <c r="B9" s="3092"/>
      <c r="C9" s="3091">
        <v>18</v>
      </c>
      <c r="D9" s="2708">
        <f t="shared" si="0"/>
        <v>0</v>
      </c>
      <c r="E9" s="3093"/>
      <c r="F9" s="3092"/>
      <c r="G9" s="3094"/>
      <c r="H9" s="3095"/>
      <c r="I9" s="1" t="s">
        <v>1457</v>
      </c>
      <c r="J9" s="1"/>
      <c r="K9" s="887" t="s">
        <v>826</v>
      </c>
      <c r="L9" s="1052" t="s">
        <v>1451</v>
      </c>
      <c r="M9" s="536"/>
      <c r="N9" s="3096">
        <v>6</v>
      </c>
      <c r="O9" s="3096"/>
      <c r="P9" s="327" t="s">
        <v>860</v>
      </c>
      <c r="Q9" s="328" t="s">
        <v>1458</v>
      </c>
      <c r="R9" s="857"/>
      <c r="S9" s="3097">
        <v>6</v>
      </c>
      <c r="T9" s="3097"/>
      <c r="U9" s="327" t="s">
        <v>695</v>
      </c>
      <c r="V9" s="328" t="s">
        <v>1459</v>
      </c>
      <c r="W9" s="3097"/>
      <c r="X9" s="3097">
        <v>6</v>
      </c>
      <c r="Y9" s="3097"/>
      <c r="Z9" s="327"/>
      <c r="AA9" s="328"/>
      <c r="AB9" s="3098"/>
      <c r="AC9" s="3098"/>
      <c r="AD9" s="3097"/>
      <c r="AE9" s="3102" t="s">
        <v>228</v>
      </c>
      <c r="AF9" s="3103">
        <v>0.1</v>
      </c>
      <c r="AG9" s="3104" t="s">
        <v>229</v>
      </c>
      <c r="AH9" s="3105">
        <v>0.1</v>
      </c>
      <c r="AI9" s="1817">
        <f t="shared" si="4"/>
        <v>0.2</v>
      </c>
      <c r="AJ9" s="1707"/>
      <c r="AK9" s="1723"/>
      <c r="AL9" s="1724"/>
      <c r="AM9" s="1707"/>
      <c r="AN9" s="1723"/>
      <c r="AO9" s="1724"/>
      <c r="AP9" s="2149">
        <f t="shared" ref="AP9" si="7">(M9+R9+W9+AB9)-B9</f>
        <v>0</v>
      </c>
      <c r="AQ9" s="80">
        <f t="shared" ref="AQ9" si="8">(N9+S9+X9+AC9)-(C9+D9)</f>
        <v>0</v>
      </c>
      <c r="AR9" s="81">
        <f t="shared" ref="AR9" si="9">(O9+T9+Y9+AD9)-H9</f>
        <v>0</v>
      </c>
    </row>
    <row r="10" spans="1:44" ht="17.100000000000001" customHeight="1">
      <c r="A10" s="819" t="s">
        <v>1460</v>
      </c>
      <c r="B10" s="3106">
        <f>SUM(B7:B9)</f>
        <v>50</v>
      </c>
      <c r="C10" s="3106">
        <f t="shared" ref="C10:H10" si="10">SUM(C7:C9)</f>
        <v>18</v>
      </c>
      <c r="D10" s="3107">
        <f t="shared" si="10"/>
        <v>0</v>
      </c>
      <c r="E10" s="3108">
        <f t="shared" si="10"/>
        <v>0</v>
      </c>
      <c r="F10" s="3106">
        <f t="shared" ref="F10:G10" si="11">SUM(F7:F9)</f>
        <v>0</v>
      </c>
      <c r="G10" s="3109">
        <f t="shared" si="11"/>
        <v>0</v>
      </c>
      <c r="H10" s="3110">
        <f t="shared" si="10"/>
        <v>0</v>
      </c>
      <c r="I10" s="94"/>
      <c r="J10" s="3111"/>
      <c r="K10" s="298"/>
      <c r="L10" s="299"/>
      <c r="M10" s="493"/>
      <c r="N10" s="493"/>
      <c r="O10" s="493"/>
      <c r="P10" s="99"/>
      <c r="Q10" s="300"/>
      <c r="R10" s="494"/>
      <c r="S10" s="494"/>
      <c r="T10" s="494"/>
      <c r="U10" s="298"/>
      <c r="V10" s="299"/>
      <c r="W10" s="493"/>
      <c r="X10" s="493"/>
      <c r="Y10" s="493"/>
      <c r="Z10" s="99"/>
      <c r="AA10" s="300"/>
      <c r="AB10" s="493"/>
      <c r="AC10" s="2474"/>
      <c r="AD10" s="792"/>
      <c r="AE10" s="3112"/>
      <c r="AF10" s="3113"/>
      <c r="AG10" s="3113"/>
      <c r="AH10" s="3114"/>
      <c r="AI10" s="838">
        <f>SUM(AI7:AI9)</f>
        <v>1</v>
      </c>
      <c r="AJ10" s="1087"/>
      <c r="AK10" s="840"/>
      <c r="AL10" s="841"/>
      <c r="AM10" s="1832"/>
      <c r="AN10" s="1833"/>
      <c r="AO10" s="3115"/>
      <c r="AP10" s="3116"/>
      <c r="AQ10" s="3116"/>
      <c r="AR10" s="3116"/>
    </row>
    <row r="11" spans="1:44" ht="34.5" customHeight="1">
      <c r="A11" s="5114" t="s">
        <v>1461</v>
      </c>
      <c r="B11" s="3091">
        <v>12</v>
      </c>
      <c r="C11" s="3092"/>
      <c r="D11" s="2708">
        <f t="shared" ref="D11:D13" si="12">SUM(E11:G11)</f>
        <v>6</v>
      </c>
      <c r="E11" s="3093"/>
      <c r="F11" s="3117">
        <v>6</v>
      </c>
      <c r="G11" s="3094"/>
      <c r="H11" s="3095"/>
      <c r="I11" s="1" t="s">
        <v>1462</v>
      </c>
      <c r="J11" s="1"/>
      <c r="K11" s="887" t="s">
        <v>1463</v>
      </c>
      <c r="L11" s="1052" t="s">
        <v>1464</v>
      </c>
      <c r="M11" s="1369">
        <v>12</v>
      </c>
      <c r="N11" s="3096">
        <v>6</v>
      </c>
      <c r="O11" s="3096"/>
      <c r="P11" s="327"/>
      <c r="Q11" s="328"/>
      <c r="R11" s="3097"/>
      <c r="S11" s="3097"/>
      <c r="T11" s="3097"/>
      <c r="U11" s="327"/>
      <c r="V11" s="328"/>
      <c r="W11" s="3097"/>
      <c r="X11" s="3097"/>
      <c r="Y11" s="3097"/>
      <c r="Z11" s="327"/>
      <c r="AA11" s="328"/>
      <c r="AB11" s="3098"/>
      <c r="AC11" s="3098"/>
      <c r="AD11" s="3097"/>
      <c r="AE11" s="3102" t="s">
        <v>221</v>
      </c>
      <c r="AF11" s="3103">
        <v>0.14000000000000001</v>
      </c>
      <c r="AG11" s="3104" t="s">
        <v>1268</v>
      </c>
      <c r="AH11" s="3105">
        <v>0.14000000000000001</v>
      </c>
      <c r="AI11" s="1817">
        <f>SUM(AF11:AH11)</f>
        <v>0.28000000000000003</v>
      </c>
      <c r="AJ11" s="3118"/>
      <c r="AK11" s="3119"/>
      <c r="AL11" s="3120"/>
      <c r="AM11" s="3118"/>
      <c r="AN11" s="3119"/>
      <c r="AO11" s="3120"/>
      <c r="AP11" s="2149">
        <f t="shared" ref="AP11:AP13" si="13">(M11+R11+W11+AB11)-B11</f>
        <v>0</v>
      </c>
      <c r="AQ11" s="80">
        <f t="shared" ref="AQ11:AQ13" si="14">(N11+S11+X11+AC11)-(C11+D11)</f>
        <v>0</v>
      </c>
      <c r="AR11" s="81">
        <f t="shared" ref="AR11:AR13" si="15">(O11+T11+Y11+AD11)-H11</f>
        <v>0</v>
      </c>
    </row>
    <row r="12" spans="1:44" ht="30" customHeight="1">
      <c r="A12" s="5114"/>
      <c r="B12" s="3091">
        <v>32</v>
      </c>
      <c r="C12" s="3092"/>
      <c r="D12" s="2708">
        <f t="shared" si="12"/>
        <v>0</v>
      </c>
      <c r="E12" s="3093"/>
      <c r="F12" s="3092"/>
      <c r="G12" s="3094"/>
      <c r="H12" s="3095"/>
      <c r="I12" s="1" t="s">
        <v>1465</v>
      </c>
      <c r="J12" s="1"/>
      <c r="K12" s="887" t="s">
        <v>835</v>
      </c>
      <c r="L12" s="3121" t="s">
        <v>1466</v>
      </c>
      <c r="M12" s="3122">
        <v>29</v>
      </c>
      <c r="N12" s="3122"/>
      <c r="O12" s="3122"/>
      <c r="P12" s="3123" t="s">
        <v>865</v>
      </c>
      <c r="Q12" s="3121" t="s">
        <v>1467</v>
      </c>
      <c r="R12" s="3122">
        <v>3</v>
      </c>
      <c r="S12" s="3122"/>
      <c r="T12" s="3122"/>
      <c r="U12" s="3123"/>
      <c r="V12" s="3121"/>
      <c r="W12" s="3122"/>
      <c r="X12" s="3097"/>
      <c r="Y12" s="3097"/>
      <c r="Z12" s="327"/>
      <c r="AA12" s="328"/>
      <c r="AB12" s="3098"/>
      <c r="AC12" s="3098"/>
      <c r="AD12" s="3097"/>
      <c r="AE12" s="3102" t="s">
        <v>228</v>
      </c>
      <c r="AF12" s="3103">
        <v>0.23</v>
      </c>
      <c r="AG12" s="3104" t="s">
        <v>229</v>
      </c>
      <c r="AH12" s="3105">
        <v>0.2</v>
      </c>
      <c r="AI12" s="1817">
        <f t="shared" ref="AI12:AI16" si="16">SUM(AF12:AH12)</f>
        <v>0.43000000000000005</v>
      </c>
      <c r="AJ12" s="3118"/>
      <c r="AK12" s="3119"/>
      <c r="AL12" s="3120"/>
      <c r="AM12" s="3118"/>
      <c r="AN12" s="3119"/>
      <c r="AO12" s="3120"/>
      <c r="AP12" s="2149">
        <f t="shared" si="13"/>
        <v>0</v>
      </c>
      <c r="AQ12" s="80">
        <f>(N12+S12+X12+AC12)-(C12+D12)</f>
        <v>0</v>
      </c>
      <c r="AR12" s="81">
        <f t="shared" si="15"/>
        <v>0</v>
      </c>
    </row>
    <row r="13" spans="1:44" ht="33" customHeight="1">
      <c r="A13" s="5114"/>
      <c r="B13" s="3091">
        <v>21</v>
      </c>
      <c r="C13" s="3092"/>
      <c r="D13" s="2708">
        <f t="shared" si="12"/>
        <v>0</v>
      </c>
      <c r="E13" s="3093"/>
      <c r="F13" s="3092"/>
      <c r="G13" s="3094"/>
      <c r="H13" s="3095"/>
      <c r="I13" s="1" t="s">
        <v>1468</v>
      </c>
      <c r="J13" s="1"/>
      <c r="K13" s="3123" t="s">
        <v>852</v>
      </c>
      <c r="L13" s="3121" t="s">
        <v>1456</v>
      </c>
      <c r="M13" s="3122">
        <v>4</v>
      </c>
      <c r="N13" s="3122"/>
      <c r="O13" s="3122"/>
      <c r="P13" s="887" t="s">
        <v>835</v>
      </c>
      <c r="Q13" s="3121" t="s">
        <v>1466</v>
      </c>
      <c r="R13" s="3122">
        <v>3</v>
      </c>
      <c r="S13" s="3097"/>
      <c r="T13" s="3097"/>
      <c r="U13" s="887" t="s">
        <v>1469</v>
      </c>
      <c r="V13" s="1052" t="s">
        <v>1470</v>
      </c>
      <c r="W13" s="3097">
        <v>14</v>
      </c>
      <c r="X13" s="3097"/>
      <c r="Y13" s="3097"/>
      <c r="Z13" s="327"/>
      <c r="AA13" s="328"/>
      <c r="AB13" s="3098"/>
      <c r="AC13" s="3098"/>
      <c r="AD13" s="3097"/>
      <c r="AE13" s="3102" t="s">
        <v>228</v>
      </c>
      <c r="AF13" s="3103">
        <v>0.19</v>
      </c>
      <c r="AG13" s="3104" t="s">
        <v>229</v>
      </c>
      <c r="AH13" s="3105">
        <v>0.1</v>
      </c>
      <c r="AI13" s="1817">
        <f t="shared" si="16"/>
        <v>0.29000000000000004</v>
      </c>
      <c r="AJ13" s="3118"/>
      <c r="AK13" s="3119"/>
      <c r="AL13" s="3120"/>
      <c r="AM13" s="3118"/>
      <c r="AN13" s="3119"/>
      <c r="AO13" s="3120"/>
      <c r="AP13" s="2149">
        <f t="shared" si="13"/>
        <v>0</v>
      </c>
      <c r="AQ13" s="80">
        <f t="shared" si="14"/>
        <v>0</v>
      </c>
      <c r="AR13" s="81">
        <f t="shared" si="15"/>
        <v>0</v>
      </c>
    </row>
    <row r="14" spans="1:44" ht="17.100000000000001" customHeight="1">
      <c r="A14" s="819" t="s">
        <v>184</v>
      </c>
      <c r="B14" s="3106">
        <f>SUM(B11:B13)</f>
        <v>65</v>
      </c>
      <c r="C14" s="3106">
        <f t="shared" ref="C14:H14" si="17">SUM(C11:C13)</f>
        <v>0</v>
      </c>
      <c r="D14" s="3107">
        <f t="shared" si="17"/>
        <v>6</v>
      </c>
      <c r="E14" s="3108">
        <f t="shared" si="17"/>
        <v>0</v>
      </c>
      <c r="F14" s="3106">
        <f t="shared" ref="F14:G14" si="18">SUM(F11:F13)</f>
        <v>6</v>
      </c>
      <c r="G14" s="3109">
        <f t="shared" si="18"/>
        <v>0</v>
      </c>
      <c r="H14" s="3110">
        <f t="shared" si="17"/>
        <v>0</v>
      </c>
      <c r="I14" s="94"/>
      <c r="J14" s="3111"/>
      <c r="K14" s="298"/>
      <c r="L14" s="299"/>
      <c r="M14" s="493"/>
      <c r="N14" s="493"/>
      <c r="O14" s="493"/>
      <c r="P14" s="99"/>
      <c r="Q14" s="300"/>
      <c r="R14" s="494"/>
      <c r="S14" s="494"/>
      <c r="T14" s="494"/>
      <c r="U14" s="298"/>
      <c r="V14" s="299"/>
      <c r="W14" s="493"/>
      <c r="X14" s="493"/>
      <c r="Y14" s="493"/>
      <c r="Z14" s="99"/>
      <c r="AA14" s="300"/>
      <c r="AB14" s="493"/>
      <c r="AC14" s="2474"/>
      <c r="AD14" s="792"/>
      <c r="AE14" s="3112"/>
      <c r="AF14" s="3113"/>
      <c r="AG14" s="3113"/>
      <c r="AH14" s="3114"/>
      <c r="AI14" s="838">
        <f>SUM(AI11:AI13)</f>
        <v>1</v>
      </c>
      <c r="AJ14" s="1087"/>
      <c r="AK14" s="840"/>
      <c r="AL14" s="841"/>
      <c r="AM14" s="1832"/>
      <c r="AN14" s="1833"/>
      <c r="AO14" s="3115"/>
      <c r="AP14" s="3116"/>
      <c r="AQ14" s="3116"/>
      <c r="AR14" s="3116"/>
    </row>
    <row r="15" spans="1:44" ht="34.5" customHeight="1">
      <c r="A15" s="5114" t="s">
        <v>1471</v>
      </c>
      <c r="B15" s="3092"/>
      <c r="C15" s="3092"/>
      <c r="D15" s="2708">
        <v>12</v>
      </c>
      <c r="E15" s="3093"/>
      <c r="F15" s="3092"/>
      <c r="G15" s="3124">
        <v>12</v>
      </c>
      <c r="H15" s="3095"/>
      <c r="I15" s="1" t="s">
        <v>1472</v>
      </c>
      <c r="J15" s="1"/>
      <c r="K15" s="887" t="s">
        <v>841</v>
      </c>
      <c r="L15" s="3121" t="s">
        <v>1450</v>
      </c>
      <c r="M15" s="3122"/>
      <c r="N15" s="3122">
        <v>12</v>
      </c>
      <c r="O15" s="3122"/>
      <c r="P15" s="327"/>
      <c r="Q15" s="3125"/>
      <c r="S15" s="3097"/>
      <c r="T15" s="3097"/>
      <c r="U15" s="327"/>
      <c r="V15" s="328"/>
      <c r="W15" s="3097"/>
      <c r="X15" s="3097"/>
      <c r="Y15" s="3097"/>
      <c r="Z15" s="327"/>
      <c r="AA15" s="328"/>
      <c r="AB15" s="3098"/>
      <c r="AC15" s="3098"/>
      <c r="AD15" s="3097"/>
      <c r="AE15" s="3102" t="s">
        <v>228</v>
      </c>
      <c r="AF15" s="3103">
        <v>0.5</v>
      </c>
      <c r="AG15" s="3100"/>
      <c r="AH15" s="3126"/>
      <c r="AI15" s="1817">
        <f t="shared" si="16"/>
        <v>0.5</v>
      </c>
      <c r="AJ15" s="1707"/>
      <c r="AK15" s="1723"/>
      <c r="AL15" s="1724"/>
      <c r="AM15" s="1707"/>
      <c r="AN15" s="1723"/>
      <c r="AO15" s="1724"/>
      <c r="AP15" s="2149">
        <f>(M15+R15+W15+AB15)-B15</f>
        <v>0</v>
      </c>
      <c r="AQ15" s="80">
        <f t="shared" ref="AQ15:AQ16" si="19">(N15+S15+X15+AC15)-(C15+D15)</f>
        <v>0</v>
      </c>
      <c r="AR15" s="81">
        <f t="shared" ref="AR15:AR16" si="20">(O15+T15+Y15+AD15)-H15</f>
        <v>0</v>
      </c>
    </row>
    <row r="16" spans="1:44" ht="31.5" customHeight="1">
      <c r="A16" s="5114"/>
      <c r="B16" s="3092"/>
      <c r="C16" s="3092"/>
      <c r="D16" s="2708">
        <v>20</v>
      </c>
      <c r="E16" s="3093"/>
      <c r="F16" s="3117">
        <v>20</v>
      </c>
      <c r="G16" s="3094"/>
      <c r="H16" s="3095"/>
      <c r="I16" s="1" t="s">
        <v>1473</v>
      </c>
      <c r="J16" s="1"/>
      <c r="K16" s="3127" t="s">
        <v>841</v>
      </c>
      <c r="L16" s="3128" t="s">
        <v>1450</v>
      </c>
      <c r="M16" s="3129"/>
      <c r="N16" s="3129">
        <v>20</v>
      </c>
      <c r="O16" s="3129"/>
      <c r="P16" s="327"/>
      <c r="Q16" s="328"/>
      <c r="R16" s="3097"/>
      <c r="S16" s="3097"/>
      <c r="T16" s="3097"/>
      <c r="U16" s="327"/>
      <c r="V16" s="328"/>
      <c r="W16" s="3097"/>
      <c r="X16" s="3097"/>
      <c r="Y16" s="3097"/>
      <c r="Z16" s="327"/>
      <c r="AA16" s="328"/>
      <c r="AB16" s="3098"/>
      <c r="AC16" s="3098"/>
      <c r="AD16" s="3097"/>
      <c r="AE16" s="3130" t="s">
        <v>221</v>
      </c>
      <c r="AF16" s="3103">
        <v>0.5</v>
      </c>
      <c r="AG16" s="3100"/>
      <c r="AH16" s="3126"/>
      <c r="AI16" s="1817">
        <f t="shared" si="16"/>
        <v>0.5</v>
      </c>
      <c r="AJ16" s="1707"/>
      <c r="AK16" s="1723"/>
      <c r="AL16" s="1724"/>
      <c r="AM16" s="1707"/>
      <c r="AN16" s="1723"/>
      <c r="AO16" s="1724"/>
      <c r="AP16" s="2149">
        <f t="shared" ref="AP16" si="21">(M16+R16+W16+AB16)-B16</f>
        <v>0</v>
      </c>
      <c r="AQ16" s="80">
        <f t="shared" si="19"/>
        <v>0</v>
      </c>
      <c r="AR16" s="81">
        <f t="shared" si="20"/>
        <v>0</v>
      </c>
    </row>
    <row r="17" spans="1:44" ht="17.100000000000001" customHeight="1">
      <c r="A17" s="819" t="s">
        <v>420</v>
      </c>
      <c r="B17" s="3106">
        <f>SUM(B15:B16)</f>
        <v>0</v>
      </c>
      <c r="C17" s="3106">
        <f t="shared" ref="C17:H17" si="22">SUM(C15:C16)</f>
        <v>0</v>
      </c>
      <c r="D17" s="3107">
        <f t="shared" si="22"/>
        <v>32</v>
      </c>
      <c r="E17" s="3108">
        <f t="shared" si="22"/>
        <v>0</v>
      </c>
      <c r="F17" s="3106">
        <f t="shared" ref="F17:G17" si="23">SUM(F15:F16)</f>
        <v>20</v>
      </c>
      <c r="G17" s="3109">
        <f t="shared" si="23"/>
        <v>12</v>
      </c>
      <c r="H17" s="3110">
        <f t="shared" si="22"/>
        <v>0</v>
      </c>
      <c r="I17" s="94"/>
      <c r="J17" s="3111"/>
      <c r="K17" s="298"/>
      <c r="L17" s="299"/>
      <c r="M17" s="493"/>
      <c r="N17" s="493"/>
      <c r="O17" s="493"/>
      <c r="P17" s="99"/>
      <c r="Q17" s="300"/>
      <c r="R17" s="494"/>
      <c r="S17" s="494"/>
      <c r="T17" s="494"/>
      <c r="U17" s="298"/>
      <c r="V17" s="299"/>
      <c r="W17" s="493"/>
      <c r="X17" s="493"/>
      <c r="Y17" s="493"/>
      <c r="Z17" s="99"/>
      <c r="AA17" s="300"/>
      <c r="AB17" s="493"/>
      <c r="AC17" s="2474"/>
      <c r="AD17" s="792"/>
      <c r="AE17" s="3112"/>
      <c r="AF17" s="3113"/>
      <c r="AG17" s="3113"/>
      <c r="AH17" s="3114"/>
      <c r="AI17" s="838">
        <f>SUM(AI15:AI16)</f>
        <v>1</v>
      </c>
      <c r="AJ17" s="1042"/>
      <c r="AK17" s="840"/>
      <c r="AL17" s="841"/>
      <c r="AM17" s="1042"/>
      <c r="AN17" s="1833"/>
      <c r="AO17" s="3115"/>
      <c r="AP17" s="3116"/>
      <c r="AQ17" s="3116"/>
      <c r="AR17" s="3116"/>
    </row>
    <row r="18" spans="1:44" ht="32.25" customHeight="1">
      <c r="A18" s="5114" t="s">
        <v>688</v>
      </c>
      <c r="B18" s="3092"/>
      <c r="C18" s="3131">
        <v>15</v>
      </c>
      <c r="D18" s="2708">
        <f t="shared" ref="D18:D19" si="24">SUM(E18:G18)</f>
        <v>0</v>
      </c>
      <c r="E18" s="3093"/>
      <c r="F18" s="3092"/>
      <c r="G18" s="3094"/>
      <c r="H18" s="3095"/>
      <c r="I18" s="1" t="s">
        <v>1474</v>
      </c>
      <c r="J18" s="1"/>
      <c r="K18" s="887" t="s">
        <v>417</v>
      </c>
      <c r="L18" s="3121" t="s">
        <v>1475</v>
      </c>
      <c r="M18" s="3122"/>
      <c r="N18" s="3122">
        <v>15</v>
      </c>
      <c r="O18" s="3122"/>
      <c r="P18" s="327"/>
      <c r="Q18" s="328"/>
      <c r="R18" s="3097"/>
      <c r="S18" s="3097"/>
      <c r="T18" s="3097"/>
      <c r="U18" s="327"/>
      <c r="V18" s="328"/>
      <c r="W18" s="3097"/>
      <c r="X18" s="3097"/>
      <c r="Y18" s="3097"/>
      <c r="Z18" s="327"/>
      <c r="AA18" s="328"/>
      <c r="AB18" s="3098"/>
      <c r="AC18" s="3098"/>
      <c r="AD18" s="3097"/>
      <c r="AE18" s="3102" t="s">
        <v>228</v>
      </c>
      <c r="AF18" s="3103">
        <v>0.2</v>
      </c>
      <c r="AG18" s="3104" t="s">
        <v>229</v>
      </c>
      <c r="AH18" s="3105">
        <v>0.2</v>
      </c>
      <c r="AI18" s="1817">
        <f t="shared" ref="AI18:AI19" si="25">SUM(AF18:AH18)</f>
        <v>0.4</v>
      </c>
      <c r="AJ18" s="3132"/>
      <c r="AK18" s="3133"/>
      <c r="AL18" s="3134"/>
      <c r="AM18" s="3132"/>
      <c r="AN18" s="3133"/>
      <c r="AO18" s="3134"/>
      <c r="AP18" s="2149">
        <f t="shared" ref="AP18:AP19" si="26">(M18+R18+W18+AB18)-B18</f>
        <v>0</v>
      </c>
      <c r="AQ18" s="80">
        <f t="shared" ref="AQ18:AQ19" si="27">(N18+S18+X18+AC18)-(C18+D18)</f>
        <v>0</v>
      </c>
      <c r="AR18" s="81">
        <f t="shared" ref="AR18:AR19" si="28">(O18+T18+Y18+AD18)-H18</f>
        <v>0</v>
      </c>
    </row>
    <row r="19" spans="1:44" ht="35.25" customHeight="1">
      <c r="A19" s="5114"/>
      <c r="B19" s="3091">
        <v>23</v>
      </c>
      <c r="C19" s="3092"/>
      <c r="D19" s="2708">
        <f t="shared" si="24"/>
        <v>0</v>
      </c>
      <c r="E19" s="3093"/>
      <c r="F19" s="3092"/>
      <c r="G19" s="3094"/>
      <c r="H19" s="3095"/>
      <c r="I19" s="1" t="s">
        <v>1476</v>
      </c>
      <c r="J19" s="1"/>
      <c r="K19" s="3127" t="s">
        <v>1188</v>
      </c>
      <c r="L19" s="3128" t="s">
        <v>1477</v>
      </c>
      <c r="M19" s="3129">
        <v>23</v>
      </c>
      <c r="N19" s="3129"/>
      <c r="O19" s="3129"/>
      <c r="P19" s="327"/>
      <c r="Q19" s="328"/>
      <c r="R19" s="3097"/>
      <c r="S19" s="3097"/>
      <c r="T19" s="3097"/>
      <c r="U19" s="327"/>
      <c r="V19" s="328"/>
      <c r="W19" s="3097"/>
      <c r="X19" s="3097"/>
      <c r="Y19" s="3097"/>
      <c r="Z19" s="327"/>
      <c r="AA19" s="328"/>
      <c r="AB19" s="3098"/>
      <c r="AC19" s="3098"/>
      <c r="AD19" s="3097"/>
      <c r="AE19" s="3102" t="s">
        <v>221</v>
      </c>
      <c r="AF19" s="3103">
        <v>0.3</v>
      </c>
      <c r="AG19" s="3104" t="s">
        <v>229</v>
      </c>
      <c r="AH19" s="3105">
        <v>0.3</v>
      </c>
      <c r="AI19" s="1817">
        <f t="shared" si="25"/>
        <v>0.6</v>
      </c>
      <c r="AJ19" s="3132"/>
      <c r="AK19" s="3133"/>
      <c r="AL19" s="3134"/>
      <c r="AM19" s="3132"/>
      <c r="AN19" s="3133"/>
      <c r="AO19" s="3134"/>
      <c r="AP19" s="2149">
        <f t="shared" si="26"/>
        <v>0</v>
      </c>
      <c r="AQ19" s="80">
        <f t="shared" si="27"/>
        <v>0</v>
      </c>
      <c r="AR19" s="81">
        <f t="shared" si="28"/>
        <v>0</v>
      </c>
    </row>
    <row r="20" spans="1:44" ht="17.100000000000001" customHeight="1">
      <c r="A20" s="819" t="s">
        <v>420</v>
      </c>
      <c r="B20" s="3106">
        <f>SUM(B18:B19)</f>
        <v>23</v>
      </c>
      <c r="C20" s="3106">
        <f t="shared" ref="C20:H20" si="29">SUM(C18:C19)</f>
        <v>15</v>
      </c>
      <c r="D20" s="3107">
        <f t="shared" si="29"/>
        <v>0</v>
      </c>
      <c r="E20" s="3108">
        <f t="shared" si="29"/>
        <v>0</v>
      </c>
      <c r="F20" s="3106">
        <f t="shared" ref="F20:G20" si="30">SUM(F18:F19)</f>
        <v>0</v>
      </c>
      <c r="G20" s="3109">
        <f t="shared" si="30"/>
        <v>0</v>
      </c>
      <c r="H20" s="3110">
        <f t="shared" si="29"/>
        <v>0</v>
      </c>
      <c r="I20" s="94"/>
      <c r="J20" s="3111"/>
      <c r="K20" s="298"/>
      <c r="L20" s="299"/>
      <c r="M20" s="493"/>
      <c r="N20" s="493"/>
      <c r="O20" s="493"/>
      <c r="P20" s="99"/>
      <c r="Q20" s="300"/>
      <c r="R20" s="494"/>
      <c r="S20" s="494"/>
      <c r="T20" s="494"/>
      <c r="U20" s="298"/>
      <c r="V20" s="299"/>
      <c r="W20" s="493"/>
      <c r="X20" s="493"/>
      <c r="Y20" s="493"/>
      <c r="Z20" s="99"/>
      <c r="AA20" s="300"/>
      <c r="AB20" s="493"/>
      <c r="AC20" s="792"/>
      <c r="AD20" s="3135"/>
      <c r="AE20" s="3112"/>
      <c r="AF20" s="3113"/>
      <c r="AG20" s="3113"/>
      <c r="AH20" s="3114"/>
      <c r="AI20" s="838">
        <f>SUM(AI18:AI19)</f>
        <v>1</v>
      </c>
      <c r="AJ20" s="1042"/>
      <c r="AK20" s="840"/>
      <c r="AL20" s="841"/>
      <c r="AM20" s="1042"/>
      <c r="AN20" s="840"/>
      <c r="AO20" s="841"/>
      <c r="AP20" s="3116"/>
      <c r="AQ20" s="3116"/>
      <c r="AR20" s="3116"/>
    </row>
    <row r="21" spans="1:44" ht="30" customHeight="1">
      <c r="A21" s="5114" t="s">
        <v>1478</v>
      </c>
      <c r="B21" s="3092"/>
      <c r="C21" s="3092"/>
      <c r="D21" s="2708">
        <v>12</v>
      </c>
      <c r="E21" s="3136">
        <v>12</v>
      </c>
      <c r="F21" s="3092"/>
      <c r="G21" s="3094"/>
      <c r="H21" s="3095"/>
      <c r="I21" s="1" t="s">
        <v>1479</v>
      </c>
      <c r="J21" s="3137"/>
      <c r="K21" s="887" t="s">
        <v>1480</v>
      </c>
      <c r="L21" s="3121" t="s">
        <v>1481</v>
      </c>
      <c r="M21" s="3138"/>
      <c r="N21" s="3138">
        <v>12</v>
      </c>
      <c r="O21" s="3138"/>
      <c r="P21" s="327"/>
      <c r="Q21" s="328"/>
      <c r="R21" s="857"/>
      <c r="S21" s="857"/>
      <c r="T21" s="857"/>
      <c r="U21" s="327"/>
      <c r="V21" s="328"/>
      <c r="W21" s="857"/>
      <c r="X21" s="857"/>
      <c r="Y21" s="857"/>
      <c r="Z21" s="327"/>
      <c r="AA21" s="328"/>
      <c r="AB21" s="862"/>
      <c r="AC21" s="857"/>
      <c r="AD21" s="857"/>
      <c r="AE21" s="3139" t="s">
        <v>221</v>
      </c>
      <c r="AF21" s="3140">
        <v>0.5</v>
      </c>
      <c r="AG21" s="3100"/>
      <c r="AH21" s="3126"/>
      <c r="AI21" s="1817">
        <f t="shared" ref="AI21" si="31">SUM(AF21:AH21)</f>
        <v>0.5</v>
      </c>
      <c r="AJ21" s="3132"/>
      <c r="AK21" s="3133"/>
      <c r="AL21" s="3134"/>
      <c r="AM21" s="3132"/>
      <c r="AN21" s="3133"/>
      <c r="AO21" s="3134"/>
      <c r="AP21" s="2149">
        <f t="shared" ref="AP21:AP22" si="32">(M21+R21+W21+AB21)-B21</f>
        <v>0</v>
      </c>
      <c r="AQ21" s="80">
        <f t="shared" ref="AQ21:AQ22" si="33">(N21+S21+X21+AC21)-(C21+D21)</f>
        <v>0</v>
      </c>
      <c r="AR21" s="81">
        <f t="shared" ref="AR21:AR22" si="34">(O21+T21+Y21+AD21)-H21</f>
        <v>0</v>
      </c>
    </row>
    <row r="22" spans="1:44" ht="30" customHeight="1">
      <c r="A22" s="5114"/>
      <c r="B22" s="3091">
        <v>23</v>
      </c>
      <c r="C22" s="3092"/>
      <c r="D22" s="2708">
        <f t="shared" ref="D22" si="35">SUM(E22:G22)</f>
        <v>0</v>
      </c>
      <c r="E22" s="3093"/>
      <c r="F22" s="3092"/>
      <c r="G22" s="3094"/>
      <c r="H22" s="3095"/>
      <c r="I22" s="1" t="s">
        <v>1482</v>
      </c>
      <c r="J22" s="3137"/>
      <c r="K22" s="887" t="s">
        <v>835</v>
      </c>
      <c r="L22" s="3121" t="s">
        <v>1466</v>
      </c>
      <c r="M22" s="3138">
        <v>14</v>
      </c>
      <c r="N22" s="3138"/>
      <c r="O22" s="3138"/>
      <c r="P22" s="3123" t="s">
        <v>852</v>
      </c>
      <c r="Q22" s="3121" t="s">
        <v>1456</v>
      </c>
      <c r="R22" s="3138">
        <v>3</v>
      </c>
      <c r="S22" s="3138"/>
      <c r="T22" s="3138"/>
      <c r="U22" s="3123" t="s">
        <v>824</v>
      </c>
      <c r="V22" s="3121" t="s">
        <v>1483</v>
      </c>
      <c r="W22" s="3138">
        <v>6</v>
      </c>
      <c r="X22" s="3138"/>
      <c r="Y22" s="3138"/>
      <c r="Z22" s="3141"/>
      <c r="AA22" s="3121"/>
      <c r="AB22" s="3142"/>
      <c r="AC22" s="857"/>
      <c r="AD22" s="857"/>
      <c r="AE22" s="3139" t="s">
        <v>221</v>
      </c>
      <c r="AF22" s="3140">
        <v>0.5</v>
      </c>
      <c r="AG22" s="3100"/>
      <c r="AH22" s="3126"/>
      <c r="AI22" s="1817">
        <f>SUM(AF22:AH22)</f>
        <v>0.5</v>
      </c>
      <c r="AJ22" s="3132"/>
      <c r="AK22" s="3133"/>
      <c r="AL22" s="3134"/>
      <c r="AM22" s="3132"/>
      <c r="AN22" s="3133"/>
      <c r="AO22" s="3134"/>
      <c r="AP22" s="2149">
        <f t="shared" si="32"/>
        <v>0</v>
      </c>
      <c r="AQ22" s="80">
        <f t="shared" si="33"/>
        <v>0</v>
      </c>
      <c r="AR22" s="81">
        <f t="shared" si="34"/>
        <v>0</v>
      </c>
    </row>
    <row r="23" spans="1:44" ht="17.100000000000001" customHeight="1">
      <c r="A23" s="819" t="s">
        <v>1484</v>
      </c>
      <c r="B23" s="3106">
        <f>SUM(B21:B22)</f>
        <v>23</v>
      </c>
      <c r="C23" s="3106">
        <f t="shared" ref="C23:H23" si="36">SUM(C21:C22)</f>
        <v>0</v>
      </c>
      <c r="D23" s="3107">
        <f t="shared" si="36"/>
        <v>12</v>
      </c>
      <c r="E23" s="3108">
        <f t="shared" si="36"/>
        <v>12</v>
      </c>
      <c r="F23" s="3106">
        <f t="shared" ref="F23:G23" si="37">SUM(F21:F22)</f>
        <v>0</v>
      </c>
      <c r="G23" s="3109">
        <f t="shared" si="37"/>
        <v>0</v>
      </c>
      <c r="H23" s="3110">
        <f t="shared" si="36"/>
        <v>0</v>
      </c>
      <c r="I23" s="94"/>
      <c r="J23" s="3111"/>
      <c r="K23" s="298"/>
      <c r="L23" s="299"/>
      <c r="M23" s="493"/>
      <c r="N23" s="493"/>
      <c r="O23" s="493"/>
      <c r="P23" s="99"/>
      <c r="Q23" s="300"/>
      <c r="R23" s="494"/>
      <c r="S23" s="494"/>
      <c r="T23" s="494"/>
      <c r="U23" s="298"/>
      <c r="V23" s="299"/>
      <c r="W23" s="493"/>
      <c r="X23" s="493"/>
      <c r="Y23" s="493"/>
      <c r="Z23" s="99"/>
      <c r="AA23" s="300"/>
      <c r="AB23" s="493"/>
      <c r="AC23" s="792"/>
      <c r="AD23" s="792"/>
      <c r="AE23" s="3143"/>
      <c r="AF23" s="3144"/>
      <c r="AG23" s="3144"/>
      <c r="AH23" s="3145"/>
      <c r="AI23" s="838">
        <f>SUM(AI21:AI22)</f>
        <v>1</v>
      </c>
      <c r="AJ23" s="1878"/>
      <c r="AK23" s="840"/>
      <c r="AL23" s="841"/>
      <c r="AM23" s="1878"/>
      <c r="AN23" s="840"/>
      <c r="AO23" s="841"/>
      <c r="AP23" s="3116"/>
      <c r="AQ23" s="3116"/>
      <c r="AR23" s="3116"/>
    </row>
    <row r="24" spans="1:44" ht="33.75" customHeight="1">
      <c r="A24" s="5114" t="s">
        <v>1485</v>
      </c>
      <c r="B24" s="3092"/>
      <c r="C24" s="3131">
        <v>21</v>
      </c>
      <c r="D24" s="2708">
        <f t="shared" ref="D24:D26" si="38">SUM(E24:G24)</f>
        <v>0</v>
      </c>
      <c r="E24" s="3093"/>
      <c r="F24" s="3092"/>
      <c r="G24" s="3094"/>
      <c r="H24" s="3095"/>
      <c r="I24" s="1" t="s">
        <v>1486</v>
      </c>
      <c r="J24" s="3146"/>
      <c r="K24" s="887" t="s">
        <v>841</v>
      </c>
      <c r="L24" s="3121" t="s">
        <v>1450</v>
      </c>
      <c r="M24" s="3147"/>
      <c r="N24" s="3147">
        <v>21</v>
      </c>
      <c r="O24" s="3147"/>
      <c r="P24" s="327"/>
      <c r="Q24" s="328"/>
      <c r="R24" s="3148"/>
      <c r="S24" s="3148"/>
      <c r="T24" s="3148"/>
      <c r="U24" s="327"/>
      <c r="V24" s="328"/>
      <c r="W24" s="3148"/>
      <c r="X24" s="3148"/>
      <c r="Y24" s="3148"/>
      <c r="Z24" s="327"/>
      <c r="AA24" s="328"/>
      <c r="AB24" s="3149"/>
      <c r="AC24" s="3148"/>
      <c r="AD24" s="3148"/>
      <c r="AE24" s="3102" t="s">
        <v>228</v>
      </c>
      <c r="AF24" s="1200">
        <v>0.28999999999999998</v>
      </c>
      <c r="AG24" s="3100"/>
      <c r="AH24" s="3126"/>
      <c r="AI24" s="1817">
        <v>0.28999999999999998</v>
      </c>
      <c r="AJ24" s="3150"/>
      <c r="AK24" s="3151"/>
      <c r="AL24" s="3152"/>
      <c r="AM24" s="3150"/>
      <c r="AN24" s="3151"/>
      <c r="AO24" s="3152"/>
      <c r="AP24" s="2149">
        <f>(M24+R24+W24+AB24)-B24</f>
        <v>0</v>
      </c>
      <c r="AQ24" s="80">
        <f t="shared" ref="AQ24" si="39">(N24+S24+X24+AC24)-(C24+D24)</f>
        <v>0</v>
      </c>
      <c r="AR24" s="81">
        <f t="shared" ref="AR24" si="40">(O24+T24+Y24+AD24)-H24</f>
        <v>0</v>
      </c>
    </row>
    <row r="25" spans="1:44" ht="34.5" customHeight="1">
      <c r="A25" s="5114"/>
      <c r="B25" s="3091">
        <v>32</v>
      </c>
      <c r="C25" s="3092"/>
      <c r="D25" s="2708">
        <f t="shared" si="38"/>
        <v>0</v>
      </c>
      <c r="E25" s="3093"/>
      <c r="F25" s="3092"/>
      <c r="G25" s="3094"/>
      <c r="H25" s="3095"/>
      <c r="I25" s="1" t="s">
        <v>1487</v>
      </c>
      <c r="J25" s="3146"/>
      <c r="K25" s="887" t="s">
        <v>852</v>
      </c>
      <c r="L25" s="3121" t="s">
        <v>1456</v>
      </c>
      <c r="M25" s="3147">
        <v>6</v>
      </c>
      <c r="N25" s="3147"/>
      <c r="O25" s="3147"/>
      <c r="P25" s="3123" t="s">
        <v>841</v>
      </c>
      <c r="Q25" s="3121" t="s">
        <v>1450</v>
      </c>
      <c r="R25" s="3147">
        <v>15</v>
      </c>
      <c r="S25" s="3153"/>
      <c r="T25" s="3153"/>
      <c r="U25" s="3154" t="s">
        <v>845</v>
      </c>
      <c r="V25" s="3155" t="s">
        <v>1488</v>
      </c>
      <c r="W25" s="3153">
        <v>11</v>
      </c>
      <c r="X25" s="3148"/>
      <c r="Y25" s="3148"/>
      <c r="Z25" s="327"/>
      <c r="AA25" s="328"/>
      <c r="AB25" s="3149"/>
      <c r="AC25" s="3148"/>
      <c r="AD25" s="3148"/>
      <c r="AE25" s="3130" t="s">
        <v>221</v>
      </c>
      <c r="AF25" s="1710">
        <v>0.43</v>
      </c>
      <c r="AG25" s="3100"/>
      <c r="AH25" s="3126"/>
      <c r="AI25" s="1875">
        <v>0.43</v>
      </c>
      <c r="AJ25" s="3150"/>
      <c r="AK25" s="3151"/>
      <c r="AL25" s="3152"/>
      <c r="AM25" s="3150"/>
      <c r="AN25" s="3151"/>
      <c r="AO25" s="3152"/>
      <c r="AP25" s="2149">
        <f>(M25+R25+W25+AB25)-B25</f>
        <v>0</v>
      </c>
      <c r="AQ25" s="80">
        <f t="shared" ref="AQ25" si="41">(N25+S25+X25+AC25)-(C25+D25)</f>
        <v>0</v>
      </c>
      <c r="AR25" s="81">
        <f t="shared" ref="AR25" si="42">(O25+T25+Y25+AD25)-H25</f>
        <v>0</v>
      </c>
    </row>
    <row r="26" spans="1:44" ht="30" customHeight="1">
      <c r="A26" s="5114"/>
      <c r="B26" s="3091">
        <v>21</v>
      </c>
      <c r="C26" s="3092"/>
      <c r="D26" s="2708">
        <f t="shared" si="38"/>
        <v>0</v>
      </c>
      <c r="E26" s="3093"/>
      <c r="F26" s="3092"/>
      <c r="G26" s="3094"/>
      <c r="H26" s="3156">
        <v>40</v>
      </c>
      <c r="I26" s="1" t="s">
        <v>1489</v>
      </c>
      <c r="J26" s="1"/>
      <c r="K26" s="887" t="s">
        <v>852</v>
      </c>
      <c r="L26" s="3121" t="s">
        <v>1456</v>
      </c>
      <c r="M26" s="3122">
        <v>11</v>
      </c>
      <c r="N26" s="3157"/>
      <c r="O26" s="3157"/>
      <c r="P26" s="887" t="s">
        <v>841</v>
      </c>
      <c r="Q26" s="1052" t="s">
        <v>1450</v>
      </c>
      <c r="R26" s="3158">
        <v>10</v>
      </c>
      <c r="S26" s="3159"/>
      <c r="T26" s="3159"/>
      <c r="U26" s="3160"/>
      <c r="V26" s="3161"/>
      <c r="W26" s="3159"/>
      <c r="X26" s="3162"/>
      <c r="Y26" s="3162"/>
      <c r="Z26" s="327"/>
      <c r="AA26" s="328"/>
      <c r="AB26" s="3098"/>
      <c r="AC26" s="3097"/>
      <c r="AD26" s="3097"/>
      <c r="AE26" s="3102" t="s">
        <v>228</v>
      </c>
      <c r="AF26" s="3103">
        <v>0.28000000000000003</v>
      </c>
      <c r="AG26" s="3100"/>
      <c r="AH26" s="3126"/>
      <c r="AI26" s="3163">
        <v>0.28000000000000003</v>
      </c>
      <c r="AJ26" s="3150"/>
      <c r="AK26" s="3151"/>
      <c r="AL26" s="3152"/>
      <c r="AM26" s="3150"/>
      <c r="AN26" s="3151"/>
      <c r="AO26" s="3152"/>
      <c r="AP26" s="2149">
        <f>(M26+R26+W26+AB26)-B26</f>
        <v>0</v>
      </c>
      <c r="AQ26" s="80">
        <f t="shared" ref="AQ26" si="43">(N26+S26+X26+AC26)-(C26+D26)</f>
        <v>0</v>
      </c>
      <c r="AR26" s="81">
        <f t="shared" ref="AR26" si="44">(O26+T26+Y26+AD26)-H26</f>
        <v>-40</v>
      </c>
    </row>
    <row r="27" spans="1:44" ht="17.100000000000001" customHeight="1" thickBot="1">
      <c r="A27" s="819" t="s">
        <v>184</v>
      </c>
      <c r="B27" s="3106">
        <f>SUM(B24:B26)</f>
        <v>53</v>
      </c>
      <c r="C27" s="3106">
        <f t="shared" ref="C27:H27" si="45">SUM(C24:C26)</f>
        <v>21</v>
      </c>
      <c r="D27" s="3107">
        <f t="shared" si="45"/>
        <v>0</v>
      </c>
      <c r="E27" s="3108">
        <f t="shared" si="45"/>
        <v>0</v>
      </c>
      <c r="F27" s="3106">
        <f t="shared" ref="F27:G27" si="46">SUM(F24:F26)</f>
        <v>0</v>
      </c>
      <c r="G27" s="3109">
        <f t="shared" si="46"/>
        <v>0</v>
      </c>
      <c r="H27" s="3110">
        <f t="shared" si="45"/>
        <v>40</v>
      </c>
      <c r="I27" s="3164"/>
      <c r="J27" s="3165"/>
      <c r="K27" s="3166"/>
      <c r="L27" s="3167"/>
      <c r="M27" s="3168"/>
      <c r="N27" s="3169"/>
      <c r="O27" s="3170"/>
      <c r="P27" s="3166"/>
      <c r="Q27" s="3167"/>
      <c r="R27" s="3171"/>
      <c r="S27" s="3170"/>
      <c r="T27" s="3170"/>
      <c r="U27" s="3172"/>
      <c r="V27" s="3173"/>
      <c r="W27" s="3174"/>
      <c r="X27" s="1740"/>
      <c r="Y27" s="1740"/>
      <c r="Z27" s="3175"/>
      <c r="AA27" s="3176"/>
      <c r="AB27" s="1742"/>
      <c r="AC27" s="1740"/>
      <c r="AD27" s="1740"/>
      <c r="AE27" s="93"/>
      <c r="AF27" s="89"/>
      <c r="AG27" s="89"/>
      <c r="AH27" s="1877"/>
      <c r="AI27" s="838">
        <f>SUM(AI24:AI26)</f>
        <v>1</v>
      </c>
      <c r="AJ27" s="1878"/>
      <c r="AK27" s="840"/>
      <c r="AL27" s="841"/>
      <c r="AM27" s="1878"/>
      <c r="AN27" s="1833"/>
      <c r="AO27" s="3115"/>
      <c r="AP27" s="3177"/>
      <c r="AQ27" s="3177"/>
      <c r="AR27" s="3177"/>
    </row>
    <row r="28" spans="1:44">
      <c r="A28" s="3178" t="s">
        <v>1054</v>
      </c>
      <c r="B28" s="3179"/>
      <c r="C28" s="3179"/>
      <c r="D28" s="3179"/>
      <c r="E28" s="3180"/>
      <c r="F28" s="3181"/>
      <c r="G28" s="3083"/>
      <c r="H28" s="3179"/>
      <c r="I28" s="3182"/>
      <c r="J28" s="3182"/>
      <c r="K28" s="3183"/>
      <c r="L28" s="3184"/>
      <c r="M28" s="3185"/>
      <c r="N28" s="3185"/>
      <c r="O28" s="3185"/>
      <c r="P28" s="3183"/>
      <c r="Q28" s="3184"/>
      <c r="R28" s="3185"/>
      <c r="S28" s="3185"/>
      <c r="T28" s="3185"/>
      <c r="U28" s="3183"/>
      <c r="V28" s="3184"/>
      <c r="W28" s="3185"/>
      <c r="X28" s="3185"/>
      <c r="Y28" s="3185"/>
      <c r="Z28" s="3183"/>
      <c r="AA28" s="3184"/>
      <c r="AB28" s="3185"/>
      <c r="AC28" s="878"/>
      <c r="AD28" s="878"/>
      <c r="AE28" s="3186"/>
      <c r="AF28" s="1943"/>
      <c r="AG28" s="1943"/>
      <c r="AH28" s="3187"/>
      <c r="AI28" s="3188"/>
      <c r="AJ28" s="3189"/>
      <c r="AK28" s="3190"/>
      <c r="AL28" s="3191"/>
      <c r="AM28" s="3189"/>
      <c r="AN28" s="3190"/>
      <c r="AO28" s="3191"/>
      <c r="AP28" s="3190"/>
      <c r="AQ28" s="3190"/>
      <c r="AR28" s="3190"/>
    </row>
    <row r="29" spans="1:44" ht="27.75" customHeight="1">
      <c r="A29" s="5114" t="s">
        <v>1490</v>
      </c>
      <c r="B29" s="3092"/>
      <c r="C29" s="3092"/>
      <c r="D29" s="2708">
        <f t="shared" ref="D29:D30" si="47">SUM(E29:G29)</f>
        <v>0</v>
      </c>
      <c r="E29" s="3093"/>
      <c r="F29" s="3092"/>
      <c r="G29" s="3094"/>
      <c r="H29" s="3095"/>
      <c r="I29" s="733" t="s">
        <v>1491</v>
      </c>
      <c r="J29" s="733"/>
      <c r="K29" s="327"/>
      <c r="L29" s="328"/>
      <c r="M29" s="857"/>
      <c r="N29" s="857"/>
      <c r="O29" s="857"/>
      <c r="P29" s="327"/>
      <c r="Q29" s="328"/>
      <c r="R29" s="857"/>
      <c r="S29" s="857"/>
      <c r="T29" s="857"/>
      <c r="U29" s="327"/>
      <c r="V29" s="328"/>
      <c r="W29" s="857"/>
      <c r="X29" s="857"/>
      <c r="Y29" s="857"/>
      <c r="Z29" s="327"/>
      <c r="AA29" s="328"/>
      <c r="AB29" s="862"/>
      <c r="AC29" s="857"/>
      <c r="AD29" s="857"/>
      <c r="AE29" s="3192"/>
      <c r="AF29" s="3100"/>
      <c r="AG29" s="3100"/>
      <c r="AH29" s="3126"/>
      <c r="AI29" s="3193"/>
      <c r="AJ29" s="3194"/>
      <c r="AK29" s="3195"/>
      <c r="AL29" s="3196"/>
      <c r="AM29" s="3194"/>
      <c r="AN29" s="3195"/>
      <c r="AO29" s="3196"/>
      <c r="AP29" s="2149">
        <f>(M29+R29+W29+AB29)-B29</f>
        <v>0</v>
      </c>
      <c r="AQ29" s="80">
        <f t="shared" ref="AQ29:AQ30" si="48">(N29+S29+X29+AC29)-(C29+D29)</f>
        <v>0</v>
      </c>
      <c r="AR29" s="81">
        <f t="shared" ref="AR29:AR30" si="49">(O29+T29+Y29+AD29)-H29</f>
        <v>0</v>
      </c>
    </row>
    <row r="30" spans="1:44" ht="29.25" customHeight="1">
      <c r="A30" s="5114"/>
      <c r="B30" s="3092"/>
      <c r="C30" s="3197">
        <v>1</v>
      </c>
      <c r="D30" s="2708">
        <f t="shared" si="47"/>
        <v>0</v>
      </c>
      <c r="E30" s="3093"/>
      <c r="F30" s="3092"/>
      <c r="G30" s="3094"/>
      <c r="H30" s="3095"/>
      <c r="I30" s="733" t="s">
        <v>1378</v>
      </c>
      <c r="J30" s="733"/>
      <c r="K30" s="327"/>
      <c r="L30" s="328"/>
      <c r="M30" s="857"/>
      <c r="N30" s="857"/>
      <c r="O30" s="857"/>
      <c r="P30" s="327"/>
      <c r="Q30" s="328"/>
      <c r="R30" s="857"/>
      <c r="S30" s="857"/>
      <c r="T30" s="857"/>
      <c r="U30" s="327"/>
      <c r="V30" s="328"/>
      <c r="W30" s="857"/>
      <c r="X30" s="857"/>
      <c r="Y30" s="857"/>
      <c r="Z30" s="327"/>
      <c r="AA30" s="328"/>
      <c r="AB30" s="862"/>
      <c r="AC30" s="857"/>
      <c r="AD30" s="857"/>
      <c r="AE30" s="3192"/>
      <c r="AF30" s="3100"/>
      <c r="AG30" s="3100"/>
      <c r="AH30" s="3126"/>
      <c r="AI30" s="3193"/>
      <c r="AJ30" s="1248" t="s">
        <v>253</v>
      </c>
      <c r="AK30" s="1249" t="s">
        <v>1492</v>
      </c>
      <c r="AL30" s="1735">
        <v>1</v>
      </c>
      <c r="AM30" s="1248" t="s">
        <v>1055</v>
      </c>
      <c r="AN30" s="3198"/>
      <c r="AO30" s="1735">
        <v>1</v>
      </c>
      <c r="AP30" s="2149">
        <f>(M30+R30+W30+AB30)-B30</f>
        <v>0</v>
      </c>
      <c r="AQ30" s="80">
        <f t="shared" si="48"/>
        <v>-1</v>
      </c>
      <c r="AR30" s="81">
        <f t="shared" si="49"/>
        <v>0</v>
      </c>
    </row>
    <row r="31" spans="1:44" ht="15.75" customHeight="1" thickBot="1">
      <c r="A31" s="819" t="s">
        <v>578</v>
      </c>
      <c r="B31" s="3106">
        <f>SUM(B29:B30)</f>
        <v>0</v>
      </c>
      <c r="C31" s="3106">
        <f t="shared" ref="C31:H31" si="50">SUM(C29:C30)</f>
        <v>1</v>
      </c>
      <c r="D31" s="3107">
        <f t="shared" si="50"/>
        <v>0</v>
      </c>
      <c r="E31" s="3108">
        <f t="shared" si="50"/>
        <v>0</v>
      </c>
      <c r="F31" s="3106">
        <f t="shared" ref="F31:G31" si="51">SUM(F29:F30)</f>
        <v>0</v>
      </c>
      <c r="G31" s="3109">
        <f t="shared" si="51"/>
        <v>0</v>
      </c>
      <c r="H31" s="3110">
        <f t="shared" si="50"/>
        <v>0</v>
      </c>
      <c r="I31" s="94"/>
      <c r="J31" s="95"/>
      <c r="K31" s="825"/>
      <c r="L31" s="1037"/>
      <c r="M31" s="493"/>
      <c r="N31" s="493"/>
      <c r="O31" s="493"/>
      <c r="P31" s="832"/>
      <c r="Q31" s="1038"/>
      <c r="R31" s="494"/>
      <c r="S31" s="494"/>
      <c r="T31" s="494"/>
      <c r="U31" s="825"/>
      <c r="V31" s="1037"/>
      <c r="W31" s="493"/>
      <c r="X31" s="493"/>
      <c r="Y31" s="493"/>
      <c r="Z31" s="832"/>
      <c r="AA31" s="1038"/>
      <c r="AB31" s="493"/>
      <c r="AC31" s="493"/>
      <c r="AD31" s="1757"/>
      <c r="AE31" s="1888"/>
      <c r="AF31" s="2363"/>
      <c r="AG31" s="2363"/>
      <c r="AH31" s="1890"/>
      <c r="AI31" s="3199"/>
      <c r="AJ31" s="3200"/>
      <c r="AK31" s="3201"/>
      <c r="AL31" s="3202">
        <f>SUM(AL29:AL30)</f>
        <v>1</v>
      </c>
      <c r="AM31" s="3200"/>
      <c r="AN31" s="3203"/>
      <c r="AO31" s="3202">
        <f>SUM(AO29:AO30)</f>
        <v>1</v>
      </c>
      <c r="AP31" s="493"/>
      <c r="AQ31" s="493"/>
      <c r="AR31" s="493"/>
    </row>
    <row r="32" spans="1:44" ht="16.5" thickBot="1">
      <c r="A32" s="3204" t="s">
        <v>255</v>
      </c>
      <c r="B32" s="3205">
        <f>B27+B23+B20+B17+B14+B10+B31</f>
        <v>214</v>
      </c>
      <c r="C32" s="3205">
        <f>C27+C23+C20+C17+C14+C10+C31</f>
        <v>55</v>
      </c>
      <c r="D32" s="3206">
        <f>D17+D23+D27+D14+D10+D31</f>
        <v>50</v>
      </c>
      <c r="E32" s="3207">
        <f t="shared" ref="E32:H32" si="52">E17+E23+E27+E14+E10+E31</f>
        <v>12</v>
      </c>
      <c r="F32" s="3208">
        <f t="shared" ref="F32:G32" si="53">F17+F23+F27+F14+F10+F31</f>
        <v>26</v>
      </c>
      <c r="G32" s="3209">
        <f t="shared" si="53"/>
        <v>12</v>
      </c>
      <c r="H32" s="3210">
        <f t="shared" si="52"/>
        <v>40</v>
      </c>
      <c r="I32" s="3211"/>
      <c r="J32" s="3212"/>
      <c r="K32" s="3213"/>
      <c r="L32" s="3212"/>
      <c r="M32" s="3214"/>
      <c r="N32" s="3214"/>
      <c r="O32" s="3214"/>
      <c r="P32" s="3213"/>
      <c r="Q32" s="3212"/>
      <c r="R32" s="3214"/>
      <c r="S32" s="3214"/>
      <c r="T32" s="3214"/>
      <c r="U32" s="3213"/>
      <c r="V32" s="3212"/>
      <c r="W32" s="3214"/>
      <c r="X32" s="3214"/>
      <c r="Y32" s="3214"/>
      <c r="Z32" s="3213"/>
      <c r="AA32" s="3212"/>
      <c r="AB32" s="3215"/>
      <c r="AC32" s="3215"/>
      <c r="AD32" s="3216"/>
      <c r="AE32" s="3217"/>
      <c r="AF32" s="3217"/>
      <c r="AG32" s="3217"/>
      <c r="AH32" s="3217"/>
      <c r="AI32" s="3218"/>
      <c r="AJ32" s="3217"/>
      <c r="AK32" s="3218"/>
      <c r="AL32" s="3218"/>
      <c r="AM32" s="3218"/>
      <c r="AN32" s="3218"/>
      <c r="AO32" s="3219"/>
      <c r="AP32" s="3214"/>
      <c r="AQ32" s="3214"/>
      <c r="AR32" s="3214"/>
    </row>
    <row r="33" spans="1:42" ht="15.75" thickBot="1"/>
    <row r="34" spans="1:42" ht="16.5" thickBot="1">
      <c r="A34" s="206" t="s">
        <v>124</v>
      </c>
      <c r="D34" s="207"/>
      <c r="E34" s="207"/>
      <c r="F34" s="207"/>
      <c r="G34" s="207"/>
      <c r="H34" s="207"/>
      <c r="I34" s="206" t="s">
        <v>124</v>
      </c>
      <c r="AE34" s="1148"/>
      <c r="AF34" s="1148"/>
      <c r="AG34" s="1148"/>
      <c r="AH34" s="1148"/>
      <c r="AI34" s="5345" t="s">
        <v>256</v>
      </c>
      <c r="AJ34" s="5346"/>
      <c r="AK34" s="5346"/>
      <c r="AL34" s="5347"/>
      <c r="AM34" s="5267" t="s">
        <v>257</v>
      </c>
      <c r="AN34" s="5268"/>
      <c r="AO34" s="5268"/>
      <c r="AP34" s="5269"/>
    </row>
    <row r="35" spans="1:42" ht="16.5" thickBot="1">
      <c r="A35" s="211" t="s">
        <v>258</v>
      </c>
      <c r="D35" s="207"/>
      <c r="E35" s="207"/>
      <c r="F35" s="207"/>
      <c r="G35" s="207"/>
      <c r="H35" s="207"/>
      <c r="I35" s="212" t="s">
        <v>259</v>
      </c>
      <c r="AE35" s="1148"/>
      <c r="AF35" s="1148"/>
      <c r="AG35" s="1148"/>
      <c r="AH35" s="1148"/>
      <c r="AI35" s="5348" t="s">
        <v>1493</v>
      </c>
      <c r="AJ35" s="5349"/>
      <c r="AK35" s="5349"/>
      <c r="AL35" s="5350"/>
      <c r="AM35" s="2688" t="s">
        <v>261</v>
      </c>
      <c r="AN35" s="2689" t="s">
        <v>262</v>
      </c>
      <c r="AO35" s="2690" t="s">
        <v>1088</v>
      </c>
      <c r="AP35" s="672" t="s">
        <v>454</v>
      </c>
    </row>
    <row r="36" spans="1:42" ht="16.5" thickBot="1">
      <c r="A36" s="216" t="s">
        <v>265</v>
      </c>
      <c r="D36" s="207"/>
      <c r="E36" s="207"/>
      <c r="F36" s="207"/>
      <c r="G36" s="207"/>
      <c r="H36" s="207"/>
      <c r="I36" s="212" t="s">
        <v>266</v>
      </c>
      <c r="AI36" s="5351" t="s">
        <v>499</v>
      </c>
      <c r="AJ36" s="5352"/>
      <c r="AK36" s="5352"/>
      <c r="AL36" s="5353"/>
      <c r="AM36" s="2694">
        <f>B32</f>
        <v>214</v>
      </c>
      <c r="AN36" s="2695">
        <f t="shared" ref="AN36:AO36" si="54">C32</f>
        <v>55</v>
      </c>
      <c r="AO36" s="3221">
        <f t="shared" si="54"/>
        <v>50</v>
      </c>
      <c r="AP36" s="1927">
        <f>H32</f>
        <v>40</v>
      </c>
    </row>
    <row r="37" spans="1:42" ht="16.5" thickBot="1">
      <c r="A37" s="211" t="s">
        <v>268</v>
      </c>
      <c r="D37" s="207"/>
      <c r="E37" s="207"/>
      <c r="F37" s="207"/>
      <c r="G37" s="207"/>
      <c r="H37" s="207"/>
      <c r="I37" s="212" t="s">
        <v>269</v>
      </c>
      <c r="AI37" s="5339" t="s">
        <v>369</v>
      </c>
      <c r="AJ37" s="5340"/>
      <c r="AK37" s="5340"/>
      <c r="AL37" s="5341"/>
      <c r="AM37" s="3222"/>
      <c r="AN37" s="3223" t="s">
        <v>271</v>
      </c>
      <c r="AO37" s="2418"/>
    </row>
    <row r="38" spans="1:42" ht="16.5" thickBot="1">
      <c r="A38" s="223" t="s">
        <v>272</v>
      </c>
      <c r="D38" s="207"/>
      <c r="E38" s="207"/>
      <c r="F38" s="207"/>
      <c r="G38" s="207"/>
      <c r="H38" s="207"/>
      <c r="I38" s="212" t="s">
        <v>273</v>
      </c>
      <c r="AI38" s="5342" t="s">
        <v>885</v>
      </c>
      <c r="AJ38" s="5343"/>
      <c r="AK38" s="5343"/>
      <c r="AL38" s="5344"/>
      <c r="AM38" s="3224"/>
      <c r="AN38" s="2848">
        <f>AM36+AN36+AO36+AP36</f>
        <v>359</v>
      </c>
      <c r="AO38" s="2418"/>
    </row>
    <row r="39" spans="1:42" ht="15.75">
      <c r="A39" s="223" t="s">
        <v>275</v>
      </c>
      <c r="D39" s="207"/>
      <c r="E39" s="207"/>
      <c r="F39" s="207"/>
      <c r="G39" s="207"/>
      <c r="H39" s="207"/>
      <c r="I39" s="225" t="s">
        <v>276</v>
      </c>
    </row>
    <row r="40" spans="1:42" ht="15.75">
      <c r="A40" s="223" t="s">
        <v>277</v>
      </c>
      <c r="D40" s="207"/>
      <c r="E40" s="207"/>
      <c r="F40" s="207"/>
      <c r="G40" s="207"/>
      <c r="H40" s="207"/>
      <c r="I40" s="212" t="s">
        <v>278</v>
      </c>
    </row>
    <row r="41" spans="1:42" ht="15.75">
      <c r="A41" s="223" t="s">
        <v>279</v>
      </c>
      <c r="D41" s="207"/>
      <c r="E41" s="207"/>
      <c r="F41" s="207"/>
      <c r="G41" s="207"/>
      <c r="H41" s="207"/>
      <c r="I41" s="225" t="s">
        <v>280</v>
      </c>
    </row>
    <row r="42" spans="1:42" ht="31.5">
      <c r="A42" s="223" t="s">
        <v>281</v>
      </c>
      <c r="D42" s="207"/>
      <c r="E42" s="207"/>
      <c r="F42" s="207"/>
      <c r="G42" s="207"/>
      <c r="H42" s="207"/>
      <c r="I42" s="225" t="s">
        <v>282</v>
      </c>
    </row>
    <row r="43" spans="1:42" ht="16.5" thickBot="1">
      <c r="A43" s="226" t="s">
        <v>283</v>
      </c>
      <c r="D43" s="207"/>
      <c r="E43" s="207"/>
      <c r="F43" s="207"/>
      <c r="G43" s="207"/>
      <c r="H43" s="207"/>
      <c r="I43" s="227" t="s">
        <v>284</v>
      </c>
    </row>
    <row r="44" spans="1:42">
      <c r="I44"/>
    </row>
    <row r="45" spans="1:42">
      <c r="I45"/>
    </row>
    <row r="46" spans="1:42">
      <c r="I46"/>
    </row>
    <row r="47" spans="1:42">
      <c r="I47"/>
    </row>
    <row r="48" spans="1:42">
      <c r="I48"/>
    </row>
    <row r="49" spans="9:9">
      <c r="I49"/>
    </row>
    <row r="50" spans="9:9">
      <c r="I50"/>
    </row>
    <row r="51" spans="9:9">
      <c r="I51"/>
    </row>
    <row r="52" spans="9:9">
      <c r="I52"/>
    </row>
  </sheetData>
  <sheetProtection algorithmName="SHA-512" hashValue="pfQoULA4gaI0QDFZnXX0js9UBe5gmtS+7258c1EYeewfEF47g5eoIUrpWs5YvrADdu2M0lBOsoeRm75sgNgjgQ==" saltValue="pcbIf6Hz1M4pm326/LTwPg==" spinCount="100000" sheet="1" objects="1" scenarios="1"/>
  <protectedRanges>
    <protectedRange sqref="K7:AD30" name="Plage1"/>
  </protectedRanges>
  <mergeCells count="30">
    <mergeCell ref="AE5:AH5"/>
    <mergeCell ref="A4:A5"/>
    <mergeCell ref="B4:D4"/>
    <mergeCell ref="I4:I5"/>
    <mergeCell ref="K4:O4"/>
    <mergeCell ref="P4:T4"/>
    <mergeCell ref="U4:Y4"/>
    <mergeCell ref="Z4:AD4"/>
    <mergeCell ref="AE4:AI4"/>
    <mergeCell ref="AM34:AP34"/>
    <mergeCell ref="AI37:AL37"/>
    <mergeCell ref="AI38:AL38"/>
    <mergeCell ref="AI34:AL34"/>
    <mergeCell ref="AI35:AL35"/>
    <mergeCell ref="AI36:AL36"/>
    <mergeCell ref="A11:A13"/>
    <mergeCell ref="A7:A9"/>
    <mergeCell ref="A18:A19"/>
    <mergeCell ref="A15:A16"/>
    <mergeCell ref="A29:A30"/>
    <mergeCell ref="A24:A26"/>
    <mergeCell ref="A21:A22"/>
    <mergeCell ref="A1:A2"/>
    <mergeCell ref="B1:I2"/>
    <mergeCell ref="AL1:AO1"/>
    <mergeCell ref="AL2:AO2"/>
    <mergeCell ref="B3:I3"/>
    <mergeCell ref="K1:L1"/>
    <mergeCell ref="K2:L2"/>
    <mergeCell ref="K3:L3"/>
  </mergeCells>
  <conditionalFormatting sqref="K29:L30">
    <cfRule type="cellIs" dxfId="280" priority="109" operator="equal">
      <formula>"_A_TROUVER"</formula>
    </cfRule>
  </conditionalFormatting>
  <conditionalFormatting sqref="P9:Q9">
    <cfRule type="cellIs" dxfId="279" priority="60" operator="equal">
      <formula>"_A_TROUVER"</formula>
    </cfRule>
  </conditionalFormatting>
  <conditionalFormatting sqref="P11:Q11">
    <cfRule type="cellIs" dxfId="278" priority="107" operator="equal">
      <formula>"_A_TROUVER"</formula>
    </cfRule>
  </conditionalFormatting>
  <conditionalFormatting sqref="P15:Q16">
    <cfRule type="cellIs" dxfId="277" priority="62" operator="equal">
      <formula>"_A_TROUVER"</formula>
    </cfRule>
  </conditionalFormatting>
  <conditionalFormatting sqref="P18:Q19">
    <cfRule type="cellIs" dxfId="276" priority="103" operator="equal">
      <formula>"_A_TROUVER"</formula>
    </cfRule>
  </conditionalFormatting>
  <conditionalFormatting sqref="P21:Q21">
    <cfRule type="cellIs" dxfId="275" priority="101" operator="equal">
      <formula>"_A_TROUVER"</formula>
    </cfRule>
  </conditionalFormatting>
  <conditionalFormatting sqref="P24:Q24">
    <cfRule type="cellIs" dxfId="274" priority="63" operator="equal">
      <formula>"_A_TROUVER"</formula>
    </cfRule>
  </conditionalFormatting>
  <conditionalFormatting sqref="P29:Q30">
    <cfRule type="cellIs" dxfId="273" priority="96" operator="equal">
      <formula>"_A_TROUVER"</formula>
    </cfRule>
  </conditionalFormatting>
  <conditionalFormatting sqref="U7:V9">
    <cfRule type="cellIs" dxfId="272" priority="59" operator="equal">
      <formula>"_A_TROUVER"</formula>
    </cfRule>
  </conditionalFormatting>
  <conditionalFormatting sqref="U11:V11">
    <cfRule type="cellIs" dxfId="271" priority="94" operator="equal">
      <formula>"_A_TROUVER"</formula>
    </cfRule>
  </conditionalFormatting>
  <conditionalFormatting sqref="U15:V16">
    <cfRule type="cellIs" dxfId="270" priority="92" operator="equal">
      <formula>"_A_TROUVER"</formula>
    </cfRule>
  </conditionalFormatting>
  <conditionalFormatting sqref="U18:V19">
    <cfRule type="cellIs" dxfId="269" priority="90" operator="equal">
      <formula>"_A_TROUVER"</formula>
    </cfRule>
  </conditionalFormatting>
  <conditionalFormatting sqref="U21:V21">
    <cfRule type="cellIs" dxfId="268" priority="88" operator="equal">
      <formula>"_A_TROUVER"</formula>
    </cfRule>
  </conditionalFormatting>
  <conditionalFormatting sqref="U24:V24">
    <cfRule type="cellIs" dxfId="267" priority="85" operator="equal">
      <formula>"_A_TROUVER"</formula>
    </cfRule>
  </conditionalFormatting>
  <conditionalFormatting sqref="U29:V30">
    <cfRule type="cellIs" dxfId="266" priority="83" operator="equal">
      <formula>"_A_TROUVER"</formula>
    </cfRule>
  </conditionalFormatting>
  <conditionalFormatting sqref="Z7:AA9">
    <cfRule type="cellIs" dxfId="265" priority="121" operator="equal">
      <formula>"_A_TROUVER"</formula>
    </cfRule>
  </conditionalFormatting>
  <conditionalFormatting sqref="Z11:AA13">
    <cfRule type="cellIs" dxfId="264" priority="81" operator="equal">
      <formula>"_A_TROUVER"</formula>
    </cfRule>
  </conditionalFormatting>
  <conditionalFormatting sqref="Z15:AA16">
    <cfRule type="cellIs" dxfId="263" priority="61" operator="equal">
      <formula>"_A_TROUVER"</formula>
    </cfRule>
  </conditionalFormatting>
  <conditionalFormatting sqref="Z18:AA19">
    <cfRule type="cellIs" dxfId="262" priority="77" operator="equal">
      <formula>"_A_TROUVER"</formula>
    </cfRule>
  </conditionalFormatting>
  <conditionalFormatting sqref="Z21:AA21">
    <cfRule type="cellIs" dxfId="261" priority="75" operator="equal">
      <formula>"_A_TROUVER"</formula>
    </cfRule>
  </conditionalFormatting>
  <conditionalFormatting sqref="Z24:AA26">
    <cfRule type="cellIs" dxfId="260" priority="72" operator="equal">
      <formula>"_A_TROUVER"</formula>
    </cfRule>
  </conditionalFormatting>
  <conditionalFormatting sqref="Z29:AA30">
    <cfRule type="cellIs" dxfId="259" priority="70" operator="equal">
      <formula>"_A_TROUVER"</formula>
    </cfRule>
  </conditionalFormatting>
  <conditionalFormatting sqref="AI34:AI38">
    <cfRule type="cellIs" dxfId="258" priority="68" operator="equal">
      <formula>"_A_TROUVER"</formula>
    </cfRule>
  </conditionalFormatting>
  <conditionalFormatting sqref="AP7:AP9">
    <cfRule type="cellIs" dxfId="257" priority="54" operator="lessThan">
      <formula>0</formula>
    </cfRule>
  </conditionalFormatting>
  <conditionalFormatting sqref="AP11:AP13">
    <cfRule type="cellIs" dxfId="256" priority="45" operator="lessThan">
      <formula>0</formula>
    </cfRule>
  </conditionalFormatting>
  <conditionalFormatting sqref="AP15:AP16">
    <cfRule type="cellIs" dxfId="255" priority="36" operator="lessThan">
      <formula>0</formula>
    </cfRule>
  </conditionalFormatting>
  <conditionalFormatting sqref="AP18:AP19">
    <cfRule type="cellIs" dxfId="254" priority="28" operator="lessThan">
      <formula>0</formula>
    </cfRule>
  </conditionalFormatting>
  <conditionalFormatting sqref="AP21:AP22">
    <cfRule type="cellIs" dxfId="253" priority="20" operator="lessThan">
      <formula>0</formula>
    </cfRule>
  </conditionalFormatting>
  <conditionalFormatting sqref="AP24:AP26">
    <cfRule type="cellIs" dxfId="252" priority="16" operator="lessThan">
      <formula>0</formula>
    </cfRule>
  </conditionalFormatting>
  <conditionalFormatting sqref="AP29:AP30">
    <cfRule type="cellIs" dxfId="251" priority="4" operator="lessThan">
      <formula>0</formula>
    </cfRule>
  </conditionalFormatting>
  <conditionalFormatting sqref="AP7:AR9">
    <cfRule type="cellIs" dxfId="250" priority="50" operator="greaterThan">
      <formula>0</formula>
    </cfRule>
  </conditionalFormatting>
  <conditionalFormatting sqref="AP11:AR13">
    <cfRule type="cellIs" dxfId="249" priority="41" operator="greaterThan">
      <formula>0</formula>
    </cfRule>
  </conditionalFormatting>
  <conditionalFormatting sqref="AP15:AR16">
    <cfRule type="cellIs" dxfId="248" priority="33" operator="greaterThan">
      <formula>0</formula>
    </cfRule>
  </conditionalFormatting>
  <conditionalFormatting sqref="AP18:AR19">
    <cfRule type="cellIs" dxfId="247" priority="25" operator="greaterThan">
      <formula>0</formula>
    </cfRule>
  </conditionalFormatting>
  <conditionalFormatting sqref="AP21:AR22">
    <cfRule type="cellIs" dxfId="246" priority="17" operator="greaterThan">
      <formula>0</formula>
    </cfRule>
  </conditionalFormatting>
  <conditionalFormatting sqref="AP24:AR26">
    <cfRule type="cellIs" dxfId="245" priority="13" operator="greaterThan">
      <formula>0</formula>
    </cfRule>
  </conditionalFormatting>
  <conditionalFormatting sqref="AP29:AR30">
    <cfRule type="cellIs" dxfId="244" priority="1" operator="greaterThan">
      <formula>0</formula>
    </cfRule>
  </conditionalFormatting>
  <conditionalFormatting sqref="AQ7:AQ9">
    <cfRule type="cellIs" dxfId="243" priority="53" operator="lessThan">
      <formula>0</formula>
    </cfRule>
  </conditionalFormatting>
  <conditionalFormatting sqref="AQ11:AQ13">
    <cfRule type="cellIs" dxfId="242" priority="44" operator="lessThan">
      <formula>0</formula>
    </cfRule>
  </conditionalFormatting>
  <conditionalFormatting sqref="AQ15:AQ16">
    <cfRule type="cellIs" dxfId="241" priority="35" operator="lessThan">
      <formula>0</formula>
    </cfRule>
  </conditionalFormatting>
  <conditionalFormatting sqref="AQ18:AQ19">
    <cfRule type="cellIs" dxfId="240" priority="27" operator="lessThan">
      <formula>0</formula>
    </cfRule>
  </conditionalFormatting>
  <conditionalFormatting sqref="AQ21:AQ22">
    <cfRule type="cellIs" dxfId="239" priority="19" operator="lessThan">
      <formula>0</formula>
    </cfRule>
  </conditionalFormatting>
  <conditionalFormatting sqref="AQ24:AQ26">
    <cfRule type="cellIs" dxfId="238" priority="15" operator="lessThan">
      <formula>0</formula>
    </cfRule>
  </conditionalFormatting>
  <conditionalFormatting sqref="AQ29:AQ30">
    <cfRule type="cellIs" dxfId="237" priority="3" operator="lessThan">
      <formula>0</formula>
    </cfRule>
  </conditionalFormatting>
  <conditionalFormatting sqref="AR7:AR9">
    <cfRule type="cellIs" dxfId="236" priority="52" operator="lessThan">
      <formula>0</formula>
    </cfRule>
  </conditionalFormatting>
  <conditionalFormatting sqref="AR11:AR13">
    <cfRule type="cellIs" dxfId="235" priority="43" operator="lessThan">
      <formula>0</formula>
    </cfRule>
  </conditionalFormatting>
  <conditionalFormatting sqref="AR15:AR16">
    <cfRule type="cellIs" dxfId="234" priority="34" operator="lessThan">
      <formula>0</formula>
    </cfRule>
  </conditionalFormatting>
  <conditionalFormatting sqref="AR18:AR19">
    <cfRule type="cellIs" dxfId="233" priority="26" operator="lessThan">
      <formula>0</formula>
    </cfRule>
  </conditionalFormatting>
  <conditionalFormatting sqref="AR21:AR22">
    <cfRule type="cellIs" dxfId="232" priority="18" operator="lessThan">
      <formula>0</formula>
    </cfRule>
  </conditionalFormatting>
  <conditionalFormatting sqref="AR24:AR26">
    <cfRule type="cellIs" dxfId="231" priority="14" operator="lessThan">
      <formula>0</formula>
    </cfRule>
  </conditionalFormatting>
  <conditionalFormatting sqref="AR29:AR30">
    <cfRule type="cellIs" dxfId="230" priority="2" operator="lessThan">
      <formula>0</formula>
    </cfRule>
  </conditionalFormatting>
  <printOptions horizontalCentered="1"/>
  <pageMargins left="0.19685039370078741" right="0.19685039370078741" top="0.19685039370078741" bottom="0.19685039370078741" header="0.19685039370078741" footer="0.19685039370078741"/>
  <pageSetup paperSize="9" scale="36" orientation="landscape" r:id="rId1"/>
  <ignoredErrors>
    <ignoredError sqref="AI17 AI20 D17 D20 D23" formula="1"/>
    <ignoredError sqref="D26" formulaRange="1"/>
  </ignoredErrors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4A2E63-649B-45CB-8687-3CAD7C904F8C}">
  <sheetPr codeName="Feuil19">
    <tabColor rgb="FF003142"/>
    <pageSetUpPr fitToPage="1"/>
  </sheetPr>
  <dimension ref="A1:AS53"/>
  <sheetViews>
    <sheetView zoomScale="80" zoomScaleNormal="80" workbookViewId="0">
      <pane xSplit="9" ySplit="6" topLeftCell="J7" activePane="bottomRight" state="frozen"/>
      <selection pane="bottomRight" activeCell="V3" sqref="V3"/>
      <selection pane="bottomLeft" activeCell="A4" sqref="A4:AD5"/>
      <selection pane="topRight" activeCell="A4" sqref="A4:AD5"/>
    </sheetView>
  </sheetViews>
  <sheetFormatPr defaultColWidth="0.28515625" defaultRowHeight="15" outlineLevelCol="1"/>
  <cols>
    <col min="1" max="1" width="33.5703125" style="665" customWidth="1"/>
    <col min="2" max="2" width="6" style="10" customWidth="1"/>
    <col min="3" max="7" width="6" customWidth="1"/>
    <col min="8" max="8" width="6.7109375" customWidth="1"/>
    <col min="9" max="9" width="43.28515625" style="1572" customWidth="1"/>
    <col min="10" max="10" width="6.140625" style="10" customWidth="1"/>
    <col min="11" max="11" width="16" style="664" customWidth="1"/>
    <col min="12" max="12" width="16" customWidth="1"/>
    <col min="13" max="13" width="4" style="428" bestFit="1" customWidth="1" outlineLevel="1"/>
    <col min="14" max="14" width="4.7109375" style="428" bestFit="1" customWidth="1" outlineLevel="1"/>
    <col min="15" max="15" width="5.5703125" style="428" customWidth="1" outlineLevel="1"/>
    <col min="16" max="16" width="16" style="664" customWidth="1" outlineLevel="1"/>
    <col min="17" max="17" width="16" customWidth="1" outlineLevel="1"/>
    <col min="18" max="18" width="4" style="428" bestFit="1" customWidth="1" outlineLevel="1"/>
    <col min="19" max="19" width="4.7109375" style="428" bestFit="1" customWidth="1" outlineLevel="1"/>
    <col min="20" max="20" width="5.5703125" style="428" customWidth="1" outlineLevel="1"/>
    <col min="21" max="21" width="16" style="664" customWidth="1" outlineLevel="1"/>
    <col min="22" max="22" width="16" customWidth="1" outlineLevel="1"/>
    <col min="23" max="23" width="4" style="428" bestFit="1" customWidth="1" outlineLevel="1"/>
    <col min="24" max="24" width="4.7109375" style="428" bestFit="1" customWidth="1" outlineLevel="1"/>
    <col min="25" max="25" width="5.5703125" style="428" customWidth="1" outlineLevel="1"/>
    <col min="26" max="26" width="16" style="664" customWidth="1" outlineLevel="1"/>
    <col min="27" max="27" width="16" customWidth="1" outlineLevel="1"/>
    <col min="28" max="28" width="4" style="428" bestFit="1" customWidth="1" outlineLevel="1"/>
    <col min="29" max="29" width="4.7109375" style="428" bestFit="1" customWidth="1" outlineLevel="1"/>
    <col min="30" max="30" width="5.5703125" style="428" customWidth="1" outlineLevel="1"/>
    <col min="31" max="41" width="7.28515625" customWidth="1"/>
    <col min="42" max="42" width="5.5703125" customWidth="1" outlineLevel="1"/>
    <col min="43" max="43" width="5.42578125" bestFit="1" customWidth="1" outlineLevel="1"/>
    <col min="44" max="44" width="6" customWidth="1"/>
    <col min="45" max="45" width="9.7109375" customWidth="1"/>
    <col min="46" max="48" width="6" customWidth="1"/>
    <col min="49" max="49" width="15.28515625" customWidth="1"/>
    <col min="50" max="50" width="16.28515625" customWidth="1"/>
    <col min="51" max="51" width="15.42578125" customWidth="1"/>
    <col min="52" max="54" width="6" customWidth="1"/>
    <col min="55" max="55" width="27" customWidth="1"/>
    <col min="56" max="56" width="58.28515625" customWidth="1"/>
    <col min="57" max="57" width="15.42578125" customWidth="1"/>
    <col min="58" max="58" width="27.7109375" customWidth="1"/>
    <col min="59" max="59" width="10" customWidth="1"/>
    <col min="60" max="60" width="10.7109375" customWidth="1"/>
    <col min="61" max="66" width="7.42578125" customWidth="1"/>
    <col min="67" max="67" width="2" customWidth="1"/>
    <col min="71" max="71" width="5.42578125" customWidth="1"/>
    <col min="99" max="99" width="35.7109375" customWidth="1"/>
    <col min="306" max="306" width="3" customWidth="1"/>
    <col min="307" max="307" width="28.42578125" customWidth="1"/>
    <col min="308" max="310" width="6" customWidth="1"/>
    <col min="311" max="311" width="27" customWidth="1"/>
    <col min="312" max="312" width="58.28515625" customWidth="1"/>
    <col min="313" max="313" width="15.42578125" customWidth="1"/>
    <col min="314" max="314" width="27.7109375" customWidth="1"/>
    <col min="315" max="315" width="10" customWidth="1"/>
    <col min="316" max="316" width="10.7109375" customWidth="1"/>
    <col min="317" max="322" width="7.42578125" customWidth="1"/>
    <col min="323" max="323" width="2" customWidth="1"/>
    <col min="327" max="327" width="5.42578125" customWidth="1"/>
    <col min="355" max="355" width="35.7109375" customWidth="1"/>
    <col min="562" max="562" width="3" customWidth="1"/>
    <col min="563" max="563" width="28.42578125" customWidth="1"/>
    <col min="564" max="566" width="6" customWidth="1"/>
    <col min="567" max="567" width="27" customWidth="1"/>
    <col min="568" max="568" width="58.28515625" customWidth="1"/>
    <col min="569" max="569" width="15.42578125" customWidth="1"/>
    <col min="570" max="570" width="27.7109375" customWidth="1"/>
    <col min="571" max="571" width="10" customWidth="1"/>
    <col min="572" max="572" width="10.7109375" customWidth="1"/>
    <col min="573" max="578" width="7.42578125" customWidth="1"/>
    <col min="579" max="579" width="2" customWidth="1"/>
    <col min="583" max="583" width="5.42578125" customWidth="1"/>
    <col min="611" max="611" width="35.7109375" customWidth="1"/>
    <col min="818" max="818" width="3" customWidth="1"/>
    <col min="819" max="819" width="28.42578125" customWidth="1"/>
    <col min="820" max="822" width="6" customWidth="1"/>
    <col min="823" max="823" width="27" customWidth="1"/>
    <col min="824" max="824" width="58.28515625" customWidth="1"/>
    <col min="825" max="825" width="15.42578125" customWidth="1"/>
    <col min="826" max="826" width="27.7109375" customWidth="1"/>
    <col min="827" max="827" width="10" customWidth="1"/>
    <col min="828" max="828" width="10.7109375" customWidth="1"/>
    <col min="829" max="834" width="7.42578125" customWidth="1"/>
    <col min="835" max="835" width="2" customWidth="1"/>
    <col min="839" max="839" width="5.42578125" customWidth="1"/>
    <col min="867" max="867" width="35.7109375" customWidth="1"/>
    <col min="1074" max="1074" width="3" customWidth="1"/>
    <col min="1075" max="1075" width="28.42578125" customWidth="1"/>
    <col min="1076" max="1078" width="6" customWidth="1"/>
    <col min="1079" max="1079" width="27" customWidth="1"/>
    <col min="1080" max="1080" width="58.28515625" customWidth="1"/>
    <col min="1081" max="1081" width="15.42578125" customWidth="1"/>
    <col min="1082" max="1082" width="27.7109375" customWidth="1"/>
    <col min="1083" max="1083" width="10" customWidth="1"/>
    <col min="1084" max="1084" width="10.7109375" customWidth="1"/>
    <col min="1085" max="1090" width="7.42578125" customWidth="1"/>
    <col min="1091" max="1091" width="2" customWidth="1"/>
    <col min="1095" max="1095" width="5.42578125" customWidth="1"/>
    <col min="1123" max="1123" width="35.7109375" customWidth="1"/>
    <col min="1330" max="1330" width="3" customWidth="1"/>
    <col min="1331" max="1331" width="28.42578125" customWidth="1"/>
    <col min="1332" max="1334" width="6" customWidth="1"/>
    <col min="1335" max="1335" width="27" customWidth="1"/>
    <col min="1336" max="1336" width="58.28515625" customWidth="1"/>
    <col min="1337" max="1337" width="15.42578125" customWidth="1"/>
    <col min="1338" max="1338" width="27.7109375" customWidth="1"/>
    <col min="1339" max="1339" width="10" customWidth="1"/>
    <col min="1340" max="1340" width="10.7109375" customWidth="1"/>
    <col min="1341" max="1346" width="7.42578125" customWidth="1"/>
    <col min="1347" max="1347" width="2" customWidth="1"/>
    <col min="1351" max="1351" width="5.42578125" customWidth="1"/>
    <col min="1379" max="1379" width="35.7109375" customWidth="1"/>
    <col min="1586" max="1586" width="3" customWidth="1"/>
    <col min="1587" max="1587" width="28.42578125" customWidth="1"/>
    <col min="1588" max="1590" width="6" customWidth="1"/>
    <col min="1591" max="1591" width="27" customWidth="1"/>
    <col min="1592" max="1592" width="58.28515625" customWidth="1"/>
    <col min="1593" max="1593" width="15.42578125" customWidth="1"/>
    <col min="1594" max="1594" width="27.7109375" customWidth="1"/>
    <col min="1595" max="1595" width="10" customWidth="1"/>
    <col min="1596" max="1596" width="10.7109375" customWidth="1"/>
    <col min="1597" max="1602" width="7.42578125" customWidth="1"/>
    <col min="1603" max="1603" width="2" customWidth="1"/>
    <col min="1607" max="1607" width="5.42578125" customWidth="1"/>
    <col min="1635" max="1635" width="35.7109375" customWidth="1"/>
    <col min="1842" max="1842" width="3" customWidth="1"/>
    <col min="1843" max="1843" width="28.42578125" customWidth="1"/>
    <col min="1844" max="1846" width="6" customWidth="1"/>
    <col min="1847" max="1847" width="27" customWidth="1"/>
    <col min="1848" max="1848" width="58.28515625" customWidth="1"/>
    <col min="1849" max="1849" width="15.42578125" customWidth="1"/>
    <col min="1850" max="1850" width="27.7109375" customWidth="1"/>
    <col min="1851" max="1851" width="10" customWidth="1"/>
    <col min="1852" max="1852" width="10.7109375" customWidth="1"/>
    <col min="1853" max="1858" width="7.42578125" customWidth="1"/>
    <col min="1859" max="1859" width="2" customWidth="1"/>
    <col min="1863" max="1863" width="5.42578125" customWidth="1"/>
    <col min="1891" max="1891" width="35.7109375" customWidth="1"/>
    <col min="2098" max="2098" width="3" customWidth="1"/>
    <col min="2099" max="2099" width="28.42578125" customWidth="1"/>
    <col min="2100" max="2102" width="6" customWidth="1"/>
    <col min="2103" max="2103" width="27" customWidth="1"/>
    <col min="2104" max="2104" width="58.28515625" customWidth="1"/>
    <col min="2105" max="2105" width="15.42578125" customWidth="1"/>
    <col min="2106" max="2106" width="27.7109375" customWidth="1"/>
    <col min="2107" max="2107" width="10" customWidth="1"/>
    <col min="2108" max="2108" width="10.7109375" customWidth="1"/>
    <col min="2109" max="2114" width="7.42578125" customWidth="1"/>
    <col min="2115" max="2115" width="2" customWidth="1"/>
    <col min="2119" max="2119" width="5.42578125" customWidth="1"/>
    <col min="2147" max="2147" width="35.7109375" customWidth="1"/>
    <col min="2354" max="2354" width="3" customWidth="1"/>
    <col min="2355" max="2355" width="28.42578125" customWidth="1"/>
    <col min="2356" max="2358" width="6" customWidth="1"/>
    <col min="2359" max="2359" width="27" customWidth="1"/>
    <col min="2360" max="2360" width="58.28515625" customWidth="1"/>
    <col min="2361" max="2361" width="15.42578125" customWidth="1"/>
    <col min="2362" max="2362" width="27.7109375" customWidth="1"/>
    <col min="2363" max="2363" width="10" customWidth="1"/>
    <col min="2364" max="2364" width="10.7109375" customWidth="1"/>
    <col min="2365" max="2370" width="7.42578125" customWidth="1"/>
    <col min="2371" max="2371" width="2" customWidth="1"/>
    <col min="2375" max="2375" width="5.42578125" customWidth="1"/>
    <col min="2403" max="2403" width="35.7109375" customWidth="1"/>
    <col min="2610" max="2610" width="3" customWidth="1"/>
    <col min="2611" max="2611" width="28.42578125" customWidth="1"/>
    <col min="2612" max="2614" width="6" customWidth="1"/>
    <col min="2615" max="2615" width="27" customWidth="1"/>
    <col min="2616" max="2616" width="58.28515625" customWidth="1"/>
    <col min="2617" max="2617" width="15.42578125" customWidth="1"/>
    <col min="2618" max="2618" width="27.7109375" customWidth="1"/>
    <col min="2619" max="2619" width="10" customWidth="1"/>
    <col min="2620" max="2620" width="10.7109375" customWidth="1"/>
    <col min="2621" max="2626" width="7.42578125" customWidth="1"/>
    <col min="2627" max="2627" width="2" customWidth="1"/>
    <col min="2631" max="2631" width="5.42578125" customWidth="1"/>
    <col min="2659" max="2659" width="35.7109375" customWidth="1"/>
    <col min="2866" max="2866" width="3" customWidth="1"/>
    <col min="2867" max="2867" width="28.42578125" customWidth="1"/>
    <col min="2868" max="2870" width="6" customWidth="1"/>
    <col min="2871" max="2871" width="27" customWidth="1"/>
    <col min="2872" max="2872" width="58.28515625" customWidth="1"/>
    <col min="2873" max="2873" width="15.42578125" customWidth="1"/>
    <col min="2874" max="2874" width="27.7109375" customWidth="1"/>
    <col min="2875" max="2875" width="10" customWidth="1"/>
    <col min="2876" max="2876" width="10.7109375" customWidth="1"/>
    <col min="2877" max="2882" width="7.42578125" customWidth="1"/>
    <col min="2883" max="2883" width="2" customWidth="1"/>
    <col min="2887" max="2887" width="5.42578125" customWidth="1"/>
    <col min="2915" max="2915" width="35.7109375" customWidth="1"/>
    <col min="3122" max="3122" width="3" customWidth="1"/>
    <col min="3123" max="3123" width="28.42578125" customWidth="1"/>
    <col min="3124" max="3126" width="6" customWidth="1"/>
    <col min="3127" max="3127" width="27" customWidth="1"/>
    <col min="3128" max="3128" width="58.28515625" customWidth="1"/>
    <col min="3129" max="3129" width="15.42578125" customWidth="1"/>
    <col min="3130" max="3130" width="27.7109375" customWidth="1"/>
    <col min="3131" max="3131" width="10" customWidth="1"/>
    <col min="3132" max="3132" width="10.7109375" customWidth="1"/>
    <col min="3133" max="3138" width="7.42578125" customWidth="1"/>
    <col min="3139" max="3139" width="2" customWidth="1"/>
    <col min="3143" max="3143" width="5.42578125" customWidth="1"/>
    <col min="3171" max="3171" width="35.7109375" customWidth="1"/>
    <col min="3378" max="3378" width="3" customWidth="1"/>
    <col min="3379" max="3379" width="28.42578125" customWidth="1"/>
    <col min="3380" max="3382" width="6" customWidth="1"/>
    <col min="3383" max="3383" width="27" customWidth="1"/>
    <col min="3384" max="3384" width="58.28515625" customWidth="1"/>
    <col min="3385" max="3385" width="15.42578125" customWidth="1"/>
    <col min="3386" max="3386" width="27.7109375" customWidth="1"/>
    <col min="3387" max="3387" width="10" customWidth="1"/>
    <col min="3388" max="3388" width="10.7109375" customWidth="1"/>
    <col min="3389" max="3394" width="7.42578125" customWidth="1"/>
    <col min="3395" max="3395" width="2" customWidth="1"/>
    <col min="3399" max="3399" width="5.42578125" customWidth="1"/>
    <col min="3427" max="3427" width="35.7109375" customWidth="1"/>
    <col min="3634" max="3634" width="3" customWidth="1"/>
    <col min="3635" max="3635" width="28.42578125" customWidth="1"/>
    <col min="3636" max="3638" width="6" customWidth="1"/>
    <col min="3639" max="3639" width="27" customWidth="1"/>
    <col min="3640" max="3640" width="58.28515625" customWidth="1"/>
    <col min="3641" max="3641" width="15.42578125" customWidth="1"/>
    <col min="3642" max="3642" width="27.7109375" customWidth="1"/>
    <col min="3643" max="3643" width="10" customWidth="1"/>
    <col min="3644" max="3644" width="10.7109375" customWidth="1"/>
    <col min="3645" max="3650" width="7.42578125" customWidth="1"/>
    <col min="3651" max="3651" width="2" customWidth="1"/>
    <col min="3655" max="3655" width="5.42578125" customWidth="1"/>
    <col min="3683" max="3683" width="35.7109375" customWidth="1"/>
    <col min="3890" max="3890" width="3" customWidth="1"/>
    <col min="3891" max="3891" width="28.42578125" customWidth="1"/>
    <col min="3892" max="3894" width="6" customWidth="1"/>
    <col min="3895" max="3895" width="27" customWidth="1"/>
    <col min="3896" max="3896" width="58.28515625" customWidth="1"/>
    <col min="3897" max="3897" width="15.42578125" customWidth="1"/>
    <col min="3898" max="3898" width="27.7109375" customWidth="1"/>
    <col min="3899" max="3899" width="10" customWidth="1"/>
    <col min="3900" max="3900" width="10.7109375" customWidth="1"/>
    <col min="3901" max="3906" width="7.42578125" customWidth="1"/>
    <col min="3907" max="3907" width="2" customWidth="1"/>
    <col min="3911" max="3911" width="5.42578125" customWidth="1"/>
    <col min="3939" max="3939" width="35.7109375" customWidth="1"/>
    <col min="4146" max="4146" width="3" customWidth="1"/>
    <col min="4147" max="4147" width="28.42578125" customWidth="1"/>
    <col min="4148" max="4150" width="6" customWidth="1"/>
    <col min="4151" max="4151" width="27" customWidth="1"/>
    <col min="4152" max="4152" width="58.28515625" customWidth="1"/>
    <col min="4153" max="4153" width="15.42578125" customWidth="1"/>
    <col min="4154" max="4154" width="27.7109375" customWidth="1"/>
    <col min="4155" max="4155" width="10" customWidth="1"/>
    <col min="4156" max="4156" width="10.7109375" customWidth="1"/>
    <col min="4157" max="4162" width="7.42578125" customWidth="1"/>
    <col min="4163" max="4163" width="2" customWidth="1"/>
    <col min="4167" max="4167" width="5.42578125" customWidth="1"/>
    <col min="4195" max="4195" width="35.7109375" customWidth="1"/>
    <col min="4402" max="4402" width="3" customWidth="1"/>
    <col min="4403" max="4403" width="28.42578125" customWidth="1"/>
    <col min="4404" max="4406" width="6" customWidth="1"/>
    <col min="4407" max="4407" width="27" customWidth="1"/>
    <col min="4408" max="4408" width="58.28515625" customWidth="1"/>
    <col min="4409" max="4409" width="15.42578125" customWidth="1"/>
    <col min="4410" max="4410" width="27.7109375" customWidth="1"/>
    <col min="4411" max="4411" width="10" customWidth="1"/>
    <col min="4412" max="4412" width="10.7109375" customWidth="1"/>
    <col min="4413" max="4418" width="7.42578125" customWidth="1"/>
    <col min="4419" max="4419" width="2" customWidth="1"/>
    <col min="4423" max="4423" width="5.42578125" customWidth="1"/>
    <col min="4451" max="4451" width="35.7109375" customWidth="1"/>
    <col min="4658" max="4658" width="3" customWidth="1"/>
    <col min="4659" max="4659" width="28.42578125" customWidth="1"/>
    <col min="4660" max="4662" width="6" customWidth="1"/>
    <col min="4663" max="4663" width="27" customWidth="1"/>
    <col min="4664" max="4664" width="58.28515625" customWidth="1"/>
    <col min="4665" max="4665" width="15.42578125" customWidth="1"/>
    <col min="4666" max="4666" width="27.7109375" customWidth="1"/>
    <col min="4667" max="4667" width="10" customWidth="1"/>
    <col min="4668" max="4668" width="10.7109375" customWidth="1"/>
    <col min="4669" max="4674" width="7.42578125" customWidth="1"/>
    <col min="4675" max="4675" width="2" customWidth="1"/>
    <col min="4679" max="4679" width="5.42578125" customWidth="1"/>
    <col min="4707" max="4707" width="35.7109375" customWidth="1"/>
    <col min="4914" max="4914" width="3" customWidth="1"/>
    <col min="4915" max="4915" width="28.42578125" customWidth="1"/>
    <col min="4916" max="4918" width="6" customWidth="1"/>
    <col min="4919" max="4919" width="27" customWidth="1"/>
    <col min="4920" max="4920" width="58.28515625" customWidth="1"/>
    <col min="4921" max="4921" width="15.42578125" customWidth="1"/>
    <col min="4922" max="4922" width="27.7109375" customWidth="1"/>
    <col min="4923" max="4923" width="10" customWidth="1"/>
    <col min="4924" max="4924" width="10.7109375" customWidth="1"/>
    <col min="4925" max="4930" width="7.42578125" customWidth="1"/>
    <col min="4931" max="4931" width="2" customWidth="1"/>
    <col min="4935" max="4935" width="5.42578125" customWidth="1"/>
    <col min="4963" max="4963" width="35.7109375" customWidth="1"/>
    <col min="5170" max="5170" width="3" customWidth="1"/>
    <col min="5171" max="5171" width="28.42578125" customWidth="1"/>
    <col min="5172" max="5174" width="6" customWidth="1"/>
    <col min="5175" max="5175" width="27" customWidth="1"/>
    <col min="5176" max="5176" width="58.28515625" customWidth="1"/>
    <col min="5177" max="5177" width="15.42578125" customWidth="1"/>
    <col min="5178" max="5178" width="27.7109375" customWidth="1"/>
    <col min="5179" max="5179" width="10" customWidth="1"/>
    <col min="5180" max="5180" width="10.7109375" customWidth="1"/>
    <col min="5181" max="5186" width="7.42578125" customWidth="1"/>
    <col min="5187" max="5187" width="2" customWidth="1"/>
    <col min="5191" max="5191" width="5.42578125" customWidth="1"/>
    <col min="5219" max="5219" width="35.7109375" customWidth="1"/>
    <col min="5426" max="5426" width="3" customWidth="1"/>
    <col min="5427" max="5427" width="28.42578125" customWidth="1"/>
    <col min="5428" max="5430" width="6" customWidth="1"/>
    <col min="5431" max="5431" width="27" customWidth="1"/>
    <col min="5432" max="5432" width="58.28515625" customWidth="1"/>
    <col min="5433" max="5433" width="15.42578125" customWidth="1"/>
    <col min="5434" max="5434" width="27.7109375" customWidth="1"/>
    <col min="5435" max="5435" width="10" customWidth="1"/>
    <col min="5436" max="5436" width="10.7109375" customWidth="1"/>
    <col min="5437" max="5442" width="7.42578125" customWidth="1"/>
    <col min="5443" max="5443" width="2" customWidth="1"/>
    <col min="5447" max="5447" width="5.42578125" customWidth="1"/>
    <col min="5475" max="5475" width="35.7109375" customWidth="1"/>
    <col min="5682" max="5682" width="3" customWidth="1"/>
    <col min="5683" max="5683" width="28.42578125" customWidth="1"/>
    <col min="5684" max="5686" width="6" customWidth="1"/>
    <col min="5687" max="5687" width="27" customWidth="1"/>
    <col min="5688" max="5688" width="58.28515625" customWidth="1"/>
    <col min="5689" max="5689" width="15.42578125" customWidth="1"/>
    <col min="5690" max="5690" width="27.7109375" customWidth="1"/>
    <col min="5691" max="5691" width="10" customWidth="1"/>
    <col min="5692" max="5692" width="10.7109375" customWidth="1"/>
    <col min="5693" max="5698" width="7.42578125" customWidth="1"/>
    <col min="5699" max="5699" width="2" customWidth="1"/>
    <col min="5703" max="5703" width="5.42578125" customWidth="1"/>
    <col min="5731" max="5731" width="35.7109375" customWidth="1"/>
    <col min="5938" max="5938" width="3" customWidth="1"/>
    <col min="5939" max="5939" width="28.42578125" customWidth="1"/>
    <col min="5940" max="5942" width="6" customWidth="1"/>
    <col min="5943" max="5943" width="27" customWidth="1"/>
    <col min="5944" max="5944" width="58.28515625" customWidth="1"/>
    <col min="5945" max="5945" width="15.42578125" customWidth="1"/>
    <col min="5946" max="5946" width="27.7109375" customWidth="1"/>
    <col min="5947" max="5947" width="10" customWidth="1"/>
    <col min="5948" max="5948" width="10.7109375" customWidth="1"/>
    <col min="5949" max="5954" width="7.42578125" customWidth="1"/>
    <col min="5955" max="5955" width="2" customWidth="1"/>
    <col min="5959" max="5959" width="5.42578125" customWidth="1"/>
    <col min="5987" max="5987" width="35.7109375" customWidth="1"/>
    <col min="6194" max="6194" width="3" customWidth="1"/>
    <col min="6195" max="6195" width="28.42578125" customWidth="1"/>
    <col min="6196" max="6198" width="6" customWidth="1"/>
    <col min="6199" max="6199" width="27" customWidth="1"/>
    <col min="6200" max="6200" width="58.28515625" customWidth="1"/>
    <col min="6201" max="6201" width="15.42578125" customWidth="1"/>
    <col min="6202" max="6202" width="27.7109375" customWidth="1"/>
    <col min="6203" max="6203" width="10" customWidth="1"/>
    <col min="6204" max="6204" width="10.7109375" customWidth="1"/>
    <col min="6205" max="6210" width="7.42578125" customWidth="1"/>
    <col min="6211" max="6211" width="2" customWidth="1"/>
    <col min="6215" max="6215" width="5.42578125" customWidth="1"/>
    <col min="6243" max="6243" width="35.7109375" customWidth="1"/>
    <col min="6450" max="6450" width="3" customWidth="1"/>
    <col min="6451" max="6451" width="28.42578125" customWidth="1"/>
    <col min="6452" max="6454" width="6" customWidth="1"/>
    <col min="6455" max="6455" width="27" customWidth="1"/>
    <col min="6456" max="6456" width="58.28515625" customWidth="1"/>
    <col min="6457" max="6457" width="15.42578125" customWidth="1"/>
    <col min="6458" max="6458" width="27.7109375" customWidth="1"/>
    <col min="6459" max="6459" width="10" customWidth="1"/>
    <col min="6460" max="6460" width="10.7109375" customWidth="1"/>
    <col min="6461" max="6466" width="7.42578125" customWidth="1"/>
    <col min="6467" max="6467" width="2" customWidth="1"/>
    <col min="6471" max="6471" width="5.42578125" customWidth="1"/>
    <col min="6499" max="6499" width="35.7109375" customWidth="1"/>
    <col min="6706" max="6706" width="3" customWidth="1"/>
    <col min="6707" max="6707" width="28.42578125" customWidth="1"/>
    <col min="6708" max="6710" width="6" customWidth="1"/>
    <col min="6711" max="6711" width="27" customWidth="1"/>
    <col min="6712" max="6712" width="58.28515625" customWidth="1"/>
    <col min="6713" max="6713" width="15.42578125" customWidth="1"/>
    <col min="6714" max="6714" width="27.7109375" customWidth="1"/>
    <col min="6715" max="6715" width="10" customWidth="1"/>
    <col min="6716" max="6716" width="10.7109375" customWidth="1"/>
    <col min="6717" max="6722" width="7.42578125" customWidth="1"/>
    <col min="6723" max="6723" width="2" customWidth="1"/>
    <col min="6727" max="6727" width="5.42578125" customWidth="1"/>
    <col min="6755" max="6755" width="35.7109375" customWidth="1"/>
    <col min="6962" max="6962" width="3" customWidth="1"/>
    <col min="6963" max="6963" width="28.42578125" customWidth="1"/>
    <col min="6964" max="6966" width="6" customWidth="1"/>
    <col min="6967" max="6967" width="27" customWidth="1"/>
    <col min="6968" max="6968" width="58.28515625" customWidth="1"/>
    <col min="6969" max="6969" width="15.42578125" customWidth="1"/>
    <col min="6970" max="6970" width="27.7109375" customWidth="1"/>
    <col min="6971" max="6971" width="10" customWidth="1"/>
    <col min="6972" max="6972" width="10.7109375" customWidth="1"/>
    <col min="6973" max="6978" width="7.42578125" customWidth="1"/>
    <col min="6979" max="6979" width="2" customWidth="1"/>
    <col min="6983" max="6983" width="5.42578125" customWidth="1"/>
    <col min="7011" max="7011" width="35.7109375" customWidth="1"/>
    <col min="7218" max="7218" width="3" customWidth="1"/>
    <col min="7219" max="7219" width="28.42578125" customWidth="1"/>
    <col min="7220" max="7222" width="6" customWidth="1"/>
    <col min="7223" max="7223" width="27" customWidth="1"/>
    <col min="7224" max="7224" width="58.28515625" customWidth="1"/>
    <col min="7225" max="7225" width="15.42578125" customWidth="1"/>
    <col min="7226" max="7226" width="27.7109375" customWidth="1"/>
    <col min="7227" max="7227" width="10" customWidth="1"/>
    <col min="7228" max="7228" width="10.7109375" customWidth="1"/>
    <col min="7229" max="7234" width="7.42578125" customWidth="1"/>
    <col min="7235" max="7235" width="2" customWidth="1"/>
    <col min="7239" max="7239" width="5.42578125" customWidth="1"/>
    <col min="7267" max="7267" width="35.7109375" customWidth="1"/>
    <col min="7474" max="7474" width="3" customWidth="1"/>
    <col min="7475" max="7475" width="28.42578125" customWidth="1"/>
    <col min="7476" max="7478" width="6" customWidth="1"/>
    <col min="7479" max="7479" width="27" customWidth="1"/>
    <col min="7480" max="7480" width="58.28515625" customWidth="1"/>
    <col min="7481" max="7481" width="15.42578125" customWidth="1"/>
    <col min="7482" max="7482" width="27.7109375" customWidth="1"/>
    <col min="7483" max="7483" width="10" customWidth="1"/>
    <col min="7484" max="7484" width="10.7109375" customWidth="1"/>
    <col min="7485" max="7490" width="7.42578125" customWidth="1"/>
    <col min="7491" max="7491" width="2" customWidth="1"/>
    <col min="7495" max="7495" width="5.42578125" customWidth="1"/>
    <col min="7523" max="7523" width="35.7109375" customWidth="1"/>
    <col min="7730" max="7730" width="3" customWidth="1"/>
    <col min="7731" max="7731" width="28.42578125" customWidth="1"/>
    <col min="7732" max="7734" width="6" customWidth="1"/>
    <col min="7735" max="7735" width="27" customWidth="1"/>
    <col min="7736" max="7736" width="58.28515625" customWidth="1"/>
    <col min="7737" max="7737" width="15.42578125" customWidth="1"/>
    <col min="7738" max="7738" width="27.7109375" customWidth="1"/>
    <col min="7739" max="7739" width="10" customWidth="1"/>
    <col min="7740" max="7740" width="10.7109375" customWidth="1"/>
    <col min="7741" max="7746" width="7.42578125" customWidth="1"/>
    <col min="7747" max="7747" width="2" customWidth="1"/>
    <col min="7751" max="7751" width="5.42578125" customWidth="1"/>
    <col min="7779" max="7779" width="35.7109375" customWidth="1"/>
    <col min="7986" max="7986" width="3" customWidth="1"/>
    <col min="7987" max="7987" width="28.42578125" customWidth="1"/>
    <col min="7988" max="7990" width="6" customWidth="1"/>
    <col min="7991" max="7991" width="27" customWidth="1"/>
    <col min="7992" max="7992" width="58.28515625" customWidth="1"/>
    <col min="7993" max="7993" width="15.42578125" customWidth="1"/>
    <col min="7994" max="7994" width="27.7109375" customWidth="1"/>
    <col min="7995" max="7995" width="10" customWidth="1"/>
    <col min="7996" max="7996" width="10.7109375" customWidth="1"/>
    <col min="7997" max="8002" width="7.42578125" customWidth="1"/>
    <col min="8003" max="8003" width="2" customWidth="1"/>
    <col min="8007" max="8007" width="5.42578125" customWidth="1"/>
    <col min="8035" max="8035" width="35.7109375" customWidth="1"/>
    <col min="8242" max="8242" width="3" customWidth="1"/>
    <col min="8243" max="8243" width="28.42578125" customWidth="1"/>
    <col min="8244" max="8246" width="6" customWidth="1"/>
    <col min="8247" max="8247" width="27" customWidth="1"/>
    <col min="8248" max="8248" width="58.28515625" customWidth="1"/>
    <col min="8249" max="8249" width="15.42578125" customWidth="1"/>
    <col min="8250" max="8250" width="27.7109375" customWidth="1"/>
    <col min="8251" max="8251" width="10" customWidth="1"/>
    <col min="8252" max="8252" width="10.7109375" customWidth="1"/>
    <col min="8253" max="8258" width="7.42578125" customWidth="1"/>
    <col min="8259" max="8259" width="2" customWidth="1"/>
    <col min="8263" max="8263" width="5.42578125" customWidth="1"/>
    <col min="8291" max="8291" width="35.7109375" customWidth="1"/>
    <col min="8498" max="8498" width="3" customWidth="1"/>
    <col min="8499" max="8499" width="28.42578125" customWidth="1"/>
    <col min="8500" max="8502" width="6" customWidth="1"/>
    <col min="8503" max="8503" width="27" customWidth="1"/>
    <col min="8504" max="8504" width="58.28515625" customWidth="1"/>
    <col min="8505" max="8505" width="15.42578125" customWidth="1"/>
    <col min="8506" max="8506" width="27.7109375" customWidth="1"/>
    <col min="8507" max="8507" width="10" customWidth="1"/>
    <col min="8508" max="8508" width="10.7109375" customWidth="1"/>
    <col min="8509" max="8514" width="7.42578125" customWidth="1"/>
    <col min="8515" max="8515" width="2" customWidth="1"/>
    <col min="8519" max="8519" width="5.42578125" customWidth="1"/>
    <col min="8547" max="8547" width="35.7109375" customWidth="1"/>
    <col min="8754" max="8754" width="3" customWidth="1"/>
    <col min="8755" max="8755" width="28.42578125" customWidth="1"/>
    <col min="8756" max="8758" width="6" customWidth="1"/>
    <col min="8759" max="8759" width="27" customWidth="1"/>
    <col min="8760" max="8760" width="58.28515625" customWidth="1"/>
    <col min="8761" max="8761" width="15.42578125" customWidth="1"/>
    <col min="8762" max="8762" width="27.7109375" customWidth="1"/>
    <col min="8763" max="8763" width="10" customWidth="1"/>
    <col min="8764" max="8764" width="10.7109375" customWidth="1"/>
    <col min="8765" max="8770" width="7.42578125" customWidth="1"/>
    <col min="8771" max="8771" width="2" customWidth="1"/>
    <col min="8775" max="8775" width="5.42578125" customWidth="1"/>
    <col min="8803" max="8803" width="35.7109375" customWidth="1"/>
    <col min="9010" max="9010" width="3" customWidth="1"/>
    <col min="9011" max="9011" width="28.42578125" customWidth="1"/>
    <col min="9012" max="9014" width="6" customWidth="1"/>
    <col min="9015" max="9015" width="27" customWidth="1"/>
    <col min="9016" max="9016" width="58.28515625" customWidth="1"/>
    <col min="9017" max="9017" width="15.42578125" customWidth="1"/>
    <col min="9018" max="9018" width="27.7109375" customWidth="1"/>
    <col min="9019" max="9019" width="10" customWidth="1"/>
    <col min="9020" max="9020" width="10.7109375" customWidth="1"/>
    <col min="9021" max="9026" width="7.42578125" customWidth="1"/>
    <col min="9027" max="9027" width="2" customWidth="1"/>
    <col min="9031" max="9031" width="5.42578125" customWidth="1"/>
    <col min="9059" max="9059" width="35.7109375" customWidth="1"/>
    <col min="9266" max="9266" width="3" customWidth="1"/>
    <col min="9267" max="9267" width="28.42578125" customWidth="1"/>
    <col min="9268" max="9270" width="6" customWidth="1"/>
    <col min="9271" max="9271" width="27" customWidth="1"/>
    <col min="9272" max="9272" width="58.28515625" customWidth="1"/>
    <col min="9273" max="9273" width="15.42578125" customWidth="1"/>
    <col min="9274" max="9274" width="27.7109375" customWidth="1"/>
    <col min="9275" max="9275" width="10" customWidth="1"/>
    <col min="9276" max="9276" width="10.7109375" customWidth="1"/>
    <col min="9277" max="9282" width="7.42578125" customWidth="1"/>
    <col min="9283" max="9283" width="2" customWidth="1"/>
    <col min="9287" max="9287" width="5.42578125" customWidth="1"/>
    <col min="9315" max="9315" width="35.7109375" customWidth="1"/>
    <col min="9522" max="9522" width="3" customWidth="1"/>
    <col min="9523" max="9523" width="28.42578125" customWidth="1"/>
    <col min="9524" max="9526" width="6" customWidth="1"/>
    <col min="9527" max="9527" width="27" customWidth="1"/>
    <col min="9528" max="9528" width="58.28515625" customWidth="1"/>
    <col min="9529" max="9529" width="15.42578125" customWidth="1"/>
    <col min="9530" max="9530" width="27.7109375" customWidth="1"/>
    <col min="9531" max="9531" width="10" customWidth="1"/>
    <col min="9532" max="9532" width="10.7109375" customWidth="1"/>
    <col min="9533" max="9538" width="7.42578125" customWidth="1"/>
    <col min="9539" max="9539" width="2" customWidth="1"/>
    <col min="9543" max="9543" width="5.42578125" customWidth="1"/>
    <col min="9571" max="9571" width="35.7109375" customWidth="1"/>
    <col min="9778" max="9778" width="3" customWidth="1"/>
    <col min="9779" max="9779" width="28.42578125" customWidth="1"/>
    <col min="9780" max="9782" width="6" customWidth="1"/>
    <col min="9783" max="9783" width="27" customWidth="1"/>
    <col min="9784" max="9784" width="58.28515625" customWidth="1"/>
    <col min="9785" max="9785" width="15.42578125" customWidth="1"/>
    <col min="9786" max="9786" width="27.7109375" customWidth="1"/>
    <col min="9787" max="9787" width="10" customWidth="1"/>
    <col min="9788" max="9788" width="10.7109375" customWidth="1"/>
    <col min="9789" max="9794" width="7.42578125" customWidth="1"/>
    <col min="9795" max="9795" width="2" customWidth="1"/>
    <col min="9799" max="9799" width="5.42578125" customWidth="1"/>
    <col min="9827" max="9827" width="35.7109375" customWidth="1"/>
    <col min="10034" max="10034" width="3" customWidth="1"/>
    <col min="10035" max="10035" width="28.42578125" customWidth="1"/>
    <col min="10036" max="10038" width="6" customWidth="1"/>
    <col min="10039" max="10039" width="27" customWidth="1"/>
    <col min="10040" max="10040" width="58.28515625" customWidth="1"/>
    <col min="10041" max="10041" width="15.42578125" customWidth="1"/>
    <col min="10042" max="10042" width="27.7109375" customWidth="1"/>
    <col min="10043" max="10043" width="10" customWidth="1"/>
    <col min="10044" max="10044" width="10.7109375" customWidth="1"/>
    <col min="10045" max="10050" width="7.42578125" customWidth="1"/>
    <col min="10051" max="10051" width="2" customWidth="1"/>
    <col min="10055" max="10055" width="5.42578125" customWidth="1"/>
    <col min="10083" max="10083" width="35.7109375" customWidth="1"/>
    <col min="10290" max="10290" width="3" customWidth="1"/>
    <col min="10291" max="10291" width="28.42578125" customWidth="1"/>
    <col min="10292" max="10294" width="6" customWidth="1"/>
    <col min="10295" max="10295" width="27" customWidth="1"/>
    <col min="10296" max="10296" width="58.28515625" customWidth="1"/>
    <col min="10297" max="10297" width="15.42578125" customWidth="1"/>
    <col min="10298" max="10298" width="27.7109375" customWidth="1"/>
    <col min="10299" max="10299" width="10" customWidth="1"/>
    <col min="10300" max="10300" width="10.7109375" customWidth="1"/>
    <col min="10301" max="10306" width="7.42578125" customWidth="1"/>
    <col min="10307" max="10307" width="2" customWidth="1"/>
    <col min="10311" max="10311" width="5.42578125" customWidth="1"/>
    <col min="10339" max="10339" width="35.7109375" customWidth="1"/>
    <col min="10546" max="10546" width="3" customWidth="1"/>
    <col min="10547" max="10547" width="28.42578125" customWidth="1"/>
    <col min="10548" max="10550" width="6" customWidth="1"/>
    <col min="10551" max="10551" width="27" customWidth="1"/>
    <col min="10552" max="10552" width="58.28515625" customWidth="1"/>
    <col min="10553" max="10553" width="15.42578125" customWidth="1"/>
    <col min="10554" max="10554" width="27.7109375" customWidth="1"/>
    <col min="10555" max="10555" width="10" customWidth="1"/>
    <col min="10556" max="10556" width="10.7109375" customWidth="1"/>
    <col min="10557" max="10562" width="7.42578125" customWidth="1"/>
    <col min="10563" max="10563" width="2" customWidth="1"/>
    <col min="10567" max="10567" width="5.42578125" customWidth="1"/>
    <col min="10595" max="10595" width="35.7109375" customWidth="1"/>
    <col min="10802" max="10802" width="3" customWidth="1"/>
    <col min="10803" max="10803" width="28.42578125" customWidth="1"/>
    <col min="10804" max="10806" width="6" customWidth="1"/>
    <col min="10807" max="10807" width="27" customWidth="1"/>
    <col min="10808" max="10808" width="58.28515625" customWidth="1"/>
    <col min="10809" max="10809" width="15.42578125" customWidth="1"/>
    <col min="10810" max="10810" width="27.7109375" customWidth="1"/>
    <col min="10811" max="10811" width="10" customWidth="1"/>
    <col min="10812" max="10812" width="10.7109375" customWidth="1"/>
    <col min="10813" max="10818" width="7.42578125" customWidth="1"/>
    <col min="10819" max="10819" width="2" customWidth="1"/>
    <col min="10823" max="10823" width="5.42578125" customWidth="1"/>
    <col min="10851" max="10851" width="35.7109375" customWidth="1"/>
    <col min="11058" max="11058" width="3" customWidth="1"/>
    <col min="11059" max="11059" width="28.42578125" customWidth="1"/>
    <col min="11060" max="11062" width="6" customWidth="1"/>
    <col min="11063" max="11063" width="27" customWidth="1"/>
    <col min="11064" max="11064" width="58.28515625" customWidth="1"/>
    <col min="11065" max="11065" width="15.42578125" customWidth="1"/>
    <col min="11066" max="11066" width="27.7109375" customWidth="1"/>
    <col min="11067" max="11067" width="10" customWidth="1"/>
    <col min="11068" max="11068" width="10.7109375" customWidth="1"/>
    <col min="11069" max="11074" width="7.42578125" customWidth="1"/>
    <col min="11075" max="11075" width="2" customWidth="1"/>
    <col min="11079" max="11079" width="5.42578125" customWidth="1"/>
    <col min="11107" max="11107" width="35.7109375" customWidth="1"/>
    <col min="11314" max="11314" width="3" customWidth="1"/>
    <col min="11315" max="11315" width="28.42578125" customWidth="1"/>
    <col min="11316" max="11318" width="6" customWidth="1"/>
    <col min="11319" max="11319" width="27" customWidth="1"/>
    <col min="11320" max="11320" width="58.28515625" customWidth="1"/>
    <col min="11321" max="11321" width="15.42578125" customWidth="1"/>
    <col min="11322" max="11322" width="27.7109375" customWidth="1"/>
    <col min="11323" max="11323" width="10" customWidth="1"/>
    <col min="11324" max="11324" width="10.7109375" customWidth="1"/>
    <col min="11325" max="11330" width="7.42578125" customWidth="1"/>
    <col min="11331" max="11331" width="2" customWidth="1"/>
    <col min="11335" max="11335" width="5.42578125" customWidth="1"/>
    <col min="11363" max="11363" width="35.7109375" customWidth="1"/>
    <col min="11570" max="11570" width="3" customWidth="1"/>
    <col min="11571" max="11571" width="28.42578125" customWidth="1"/>
    <col min="11572" max="11574" width="6" customWidth="1"/>
    <col min="11575" max="11575" width="27" customWidth="1"/>
    <col min="11576" max="11576" width="58.28515625" customWidth="1"/>
    <col min="11577" max="11577" width="15.42578125" customWidth="1"/>
    <col min="11578" max="11578" width="27.7109375" customWidth="1"/>
    <col min="11579" max="11579" width="10" customWidth="1"/>
    <col min="11580" max="11580" width="10.7109375" customWidth="1"/>
    <col min="11581" max="11586" width="7.42578125" customWidth="1"/>
    <col min="11587" max="11587" width="2" customWidth="1"/>
    <col min="11591" max="11591" width="5.42578125" customWidth="1"/>
    <col min="11619" max="11619" width="35.7109375" customWidth="1"/>
    <col min="11826" max="11826" width="3" customWidth="1"/>
    <col min="11827" max="11827" width="28.42578125" customWidth="1"/>
    <col min="11828" max="11830" width="6" customWidth="1"/>
    <col min="11831" max="11831" width="27" customWidth="1"/>
    <col min="11832" max="11832" width="58.28515625" customWidth="1"/>
    <col min="11833" max="11833" width="15.42578125" customWidth="1"/>
    <col min="11834" max="11834" width="27.7109375" customWidth="1"/>
    <col min="11835" max="11835" width="10" customWidth="1"/>
    <col min="11836" max="11836" width="10.7109375" customWidth="1"/>
    <col min="11837" max="11842" width="7.42578125" customWidth="1"/>
    <col min="11843" max="11843" width="2" customWidth="1"/>
    <col min="11847" max="11847" width="5.42578125" customWidth="1"/>
    <col min="11875" max="11875" width="35.7109375" customWidth="1"/>
    <col min="12082" max="12082" width="3" customWidth="1"/>
    <col min="12083" max="12083" width="28.42578125" customWidth="1"/>
    <col min="12084" max="12086" width="6" customWidth="1"/>
    <col min="12087" max="12087" width="27" customWidth="1"/>
    <col min="12088" max="12088" width="58.28515625" customWidth="1"/>
    <col min="12089" max="12089" width="15.42578125" customWidth="1"/>
    <col min="12090" max="12090" width="27.7109375" customWidth="1"/>
    <col min="12091" max="12091" width="10" customWidth="1"/>
    <col min="12092" max="12092" width="10.7109375" customWidth="1"/>
    <col min="12093" max="12098" width="7.42578125" customWidth="1"/>
    <col min="12099" max="12099" width="2" customWidth="1"/>
    <col min="12103" max="12103" width="5.42578125" customWidth="1"/>
    <col min="12131" max="12131" width="35.7109375" customWidth="1"/>
    <col min="12338" max="12338" width="3" customWidth="1"/>
    <col min="12339" max="12339" width="28.42578125" customWidth="1"/>
    <col min="12340" max="12342" width="6" customWidth="1"/>
    <col min="12343" max="12343" width="27" customWidth="1"/>
    <col min="12344" max="12344" width="58.28515625" customWidth="1"/>
    <col min="12345" max="12345" width="15.42578125" customWidth="1"/>
    <col min="12346" max="12346" width="27.7109375" customWidth="1"/>
    <col min="12347" max="12347" width="10" customWidth="1"/>
    <col min="12348" max="12348" width="10.7109375" customWidth="1"/>
    <col min="12349" max="12354" width="7.42578125" customWidth="1"/>
    <col min="12355" max="12355" width="2" customWidth="1"/>
    <col min="12359" max="12359" width="5.42578125" customWidth="1"/>
    <col min="12387" max="12387" width="35.7109375" customWidth="1"/>
    <col min="12594" max="12594" width="3" customWidth="1"/>
    <col min="12595" max="12595" width="28.42578125" customWidth="1"/>
    <col min="12596" max="12598" width="6" customWidth="1"/>
    <col min="12599" max="12599" width="27" customWidth="1"/>
    <col min="12600" max="12600" width="58.28515625" customWidth="1"/>
    <col min="12601" max="12601" width="15.42578125" customWidth="1"/>
    <col min="12602" max="12602" width="27.7109375" customWidth="1"/>
    <col min="12603" max="12603" width="10" customWidth="1"/>
    <col min="12604" max="12604" width="10.7109375" customWidth="1"/>
    <col min="12605" max="12610" width="7.42578125" customWidth="1"/>
    <col min="12611" max="12611" width="2" customWidth="1"/>
    <col min="12615" max="12615" width="5.42578125" customWidth="1"/>
    <col min="12643" max="12643" width="35.7109375" customWidth="1"/>
    <col min="12850" max="12850" width="3" customWidth="1"/>
    <col min="12851" max="12851" width="28.42578125" customWidth="1"/>
    <col min="12852" max="12854" width="6" customWidth="1"/>
    <col min="12855" max="12855" width="27" customWidth="1"/>
    <col min="12856" max="12856" width="58.28515625" customWidth="1"/>
    <col min="12857" max="12857" width="15.42578125" customWidth="1"/>
    <col min="12858" max="12858" width="27.7109375" customWidth="1"/>
    <col min="12859" max="12859" width="10" customWidth="1"/>
    <col min="12860" max="12860" width="10.7109375" customWidth="1"/>
    <col min="12861" max="12866" width="7.42578125" customWidth="1"/>
    <col min="12867" max="12867" width="2" customWidth="1"/>
    <col min="12871" max="12871" width="5.42578125" customWidth="1"/>
    <col min="12899" max="12899" width="35.7109375" customWidth="1"/>
    <col min="13106" max="13106" width="3" customWidth="1"/>
    <col min="13107" max="13107" width="28.42578125" customWidth="1"/>
    <col min="13108" max="13110" width="6" customWidth="1"/>
    <col min="13111" max="13111" width="27" customWidth="1"/>
    <col min="13112" max="13112" width="58.28515625" customWidth="1"/>
    <col min="13113" max="13113" width="15.42578125" customWidth="1"/>
    <col min="13114" max="13114" width="27.7109375" customWidth="1"/>
    <col min="13115" max="13115" width="10" customWidth="1"/>
    <col min="13116" max="13116" width="10.7109375" customWidth="1"/>
    <col min="13117" max="13122" width="7.42578125" customWidth="1"/>
    <col min="13123" max="13123" width="2" customWidth="1"/>
    <col min="13127" max="13127" width="5.42578125" customWidth="1"/>
    <col min="13155" max="13155" width="35.7109375" customWidth="1"/>
    <col min="13362" max="13362" width="3" customWidth="1"/>
    <col min="13363" max="13363" width="28.42578125" customWidth="1"/>
    <col min="13364" max="13366" width="6" customWidth="1"/>
    <col min="13367" max="13367" width="27" customWidth="1"/>
    <col min="13368" max="13368" width="58.28515625" customWidth="1"/>
    <col min="13369" max="13369" width="15.42578125" customWidth="1"/>
    <col min="13370" max="13370" width="27.7109375" customWidth="1"/>
    <col min="13371" max="13371" width="10" customWidth="1"/>
    <col min="13372" max="13372" width="10.7109375" customWidth="1"/>
    <col min="13373" max="13378" width="7.42578125" customWidth="1"/>
    <col min="13379" max="13379" width="2" customWidth="1"/>
    <col min="13383" max="13383" width="5.42578125" customWidth="1"/>
    <col min="13411" max="13411" width="35.7109375" customWidth="1"/>
    <col min="13618" max="13618" width="3" customWidth="1"/>
    <col min="13619" max="13619" width="28.42578125" customWidth="1"/>
    <col min="13620" max="13622" width="6" customWidth="1"/>
    <col min="13623" max="13623" width="27" customWidth="1"/>
    <col min="13624" max="13624" width="58.28515625" customWidth="1"/>
    <col min="13625" max="13625" width="15.42578125" customWidth="1"/>
    <col min="13626" max="13626" width="27.7109375" customWidth="1"/>
    <col min="13627" max="13627" width="10" customWidth="1"/>
    <col min="13628" max="13628" width="10.7109375" customWidth="1"/>
    <col min="13629" max="13634" width="7.42578125" customWidth="1"/>
    <col min="13635" max="13635" width="2" customWidth="1"/>
    <col min="13639" max="13639" width="5.42578125" customWidth="1"/>
    <col min="13667" max="13667" width="35.7109375" customWidth="1"/>
    <col min="13874" max="13874" width="3" customWidth="1"/>
    <col min="13875" max="13875" width="28.42578125" customWidth="1"/>
    <col min="13876" max="13878" width="6" customWidth="1"/>
    <col min="13879" max="13879" width="27" customWidth="1"/>
    <col min="13880" max="13880" width="58.28515625" customWidth="1"/>
    <col min="13881" max="13881" width="15.42578125" customWidth="1"/>
    <col min="13882" max="13882" width="27.7109375" customWidth="1"/>
    <col min="13883" max="13883" width="10" customWidth="1"/>
    <col min="13884" max="13884" width="10.7109375" customWidth="1"/>
    <col min="13885" max="13890" width="7.42578125" customWidth="1"/>
    <col min="13891" max="13891" width="2" customWidth="1"/>
    <col min="13895" max="13895" width="5.42578125" customWidth="1"/>
    <col min="13923" max="13923" width="35.7109375" customWidth="1"/>
    <col min="14130" max="14130" width="3" customWidth="1"/>
    <col min="14131" max="14131" width="28.42578125" customWidth="1"/>
    <col min="14132" max="14134" width="6" customWidth="1"/>
    <col min="14135" max="14135" width="27" customWidth="1"/>
    <col min="14136" max="14136" width="58.28515625" customWidth="1"/>
    <col min="14137" max="14137" width="15.42578125" customWidth="1"/>
    <col min="14138" max="14138" width="27.7109375" customWidth="1"/>
    <col min="14139" max="14139" width="10" customWidth="1"/>
    <col min="14140" max="14140" width="10.7109375" customWidth="1"/>
    <col min="14141" max="14146" width="7.42578125" customWidth="1"/>
    <col min="14147" max="14147" width="2" customWidth="1"/>
    <col min="14151" max="14151" width="5.42578125" customWidth="1"/>
    <col min="14179" max="14179" width="35.7109375" customWidth="1"/>
    <col min="14386" max="14386" width="3" customWidth="1"/>
    <col min="14387" max="14387" width="28.42578125" customWidth="1"/>
    <col min="14388" max="14390" width="6" customWidth="1"/>
    <col min="14391" max="14391" width="27" customWidth="1"/>
    <col min="14392" max="14392" width="58.28515625" customWidth="1"/>
    <col min="14393" max="14393" width="15.42578125" customWidth="1"/>
    <col min="14394" max="14394" width="27.7109375" customWidth="1"/>
    <col min="14395" max="14395" width="10" customWidth="1"/>
    <col min="14396" max="14396" width="10.7109375" customWidth="1"/>
    <col min="14397" max="14402" width="7.42578125" customWidth="1"/>
    <col min="14403" max="14403" width="2" customWidth="1"/>
    <col min="14407" max="14407" width="5.42578125" customWidth="1"/>
    <col min="14435" max="14435" width="35.7109375" customWidth="1"/>
    <col min="14642" max="14642" width="3" customWidth="1"/>
    <col min="14643" max="14643" width="28.42578125" customWidth="1"/>
    <col min="14644" max="14646" width="6" customWidth="1"/>
    <col min="14647" max="14647" width="27" customWidth="1"/>
    <col min="14648" max="14648" width="58.28515625" customWidth="1"/>
    <col min="14649" max="14649" width="15.42578125" customWidth="1"/>
    <col min="14650" max="14650" width="27.7109375" customWidth="1"/>
    <col min="14651" max="14651" width="10" customWidth="1"/>
    <col min="14652" max="14652" width="10.7109375" customWidth="1"/>
    <col min="14653" max="14658" width="7.42578125" customWidth="1"/>
    <col min="14659" max="14659" width="2" customWidth="1"/>
    <col min="14663" max="14663" width="5.42578125" customWidth="1"/>
    <col min="14691" max="14691" width="35.7109375" customWidth="1"/>
    <col min="14898" max="14898" width="3" customWidth="1"/>
    <col min="14899" max="14899" width="28.42578125" customWidth="1"/>
    <col min="14900" max="14902" width="6" customWidth="1"/>
    <col min="14903" max="14903" width="27" customWidth="1"/>
    <col min="14904" max="14904" width="58.28515625" customWidth="1"/>
    <col min="14905" max="14905" width="15.42578125" customWidth="1"/>
    <col min="14906" max="14906" width="27.7109375" customWidth="1"/>
    <col min="14907" max="14907" width="10" customWidth="1"/>
    <col min="14908" max="14908" width="10.7109375" customWidth="1"/>
    <col min="14909" max="14914" width="7.42578125" customWidth="1"/>
    <col min="14915" max="14915" width="2" customWidth="1"/>
    <col min="14919" max="14919" width="5.42578125" customWidth="1"/>
    <col min="14947" max="14947" width="35.7109375" customWidth="1"/>
  </cols>
  <sheetData>
    <row r="1" spans="1:45" ht="26.25" customHeight="1">
      <c r="A1" s="5120"/>
      <c r="B1" s="4942" t="s">
        <v>1494</v>
      </c>
      <c r="C1" s="4942"/>
      <c r="D1" s="4942"/>
      <c r="E1" s="4942"/>
      <c r="F1" s="4942"/>
      <c r="G1" s="4942"/>
      <c r="H1" s="4942"/>
      <c r="I1" s="4942"/>
      <c r="J1" s="2699"/>
      <c r="K1" s="4945" t="s">
        <v>138</v>
      </c>
      <c r="L1" s="4945"/>
      <c r="M1" s="663"/>
      <c r="N1" s="663"/>
      <c r="O1" s="663"/>
      <c r="P1" s="991"/>
      <c r="Q1" s="991"/>
      <c r="R1" s="663"/>
      <c r="S1" s="663"/>
      <c r="T1" s="663"/>
      <c r="U1" s="663"/>
      <c r="V1" s="663"/>
      <c r="W1" s="663"/>
      <c r="X1" s="663"/>
      <c r="Y1" s="663"/>
      <c r="Z1" s="991"/>
      <c r="AA1" s="991"/>
      <c r="AB1" s="663"/>
      <c r="AC1" s="663"/>
      <c r="AD1" s="663"/>
      <c r="AE1" s="1178"/>
      <c r="AF1" s="1178"/>
      <c r="AG1" s="1178"/>
      <c r="AH1" s="1178"/>
      <c r="AI1" s="1178"/>
      <c r="AJ1" s="1178"/>
      <c r="AK1" s="1178"/>
      <c r="AL1" s="5112" t="s">
        <v>139</v>
      </c>
      <c r="AM1" s="5112"/>
      <c r="AN1" s="5112"/>
      <c r="AO1" s="5112"/>
    </row>
    <row r="2" spans="1:45" ht="27" customHeight="1">
      <c r="A2" s="5120"/>
      <c r="B2" s="4942"/>
      <c r="C2" s="4942"/>
      <c r="D2" s="4942"/>
      <c r="E2" s="4942"/>
      <c r="F2" s="4942"/>
      <c r="G2" s="4942"/>
      <c r="H2" s="4942"/>
      <c r="I2" s="4942"/>
      <c r="J2" s="2699"/>
      <c r="K2" s="4946" t="s">
        <v>140</v>
      </c>
      <c r="L2" s="4946"/>
      <c r="M2" s="663"/>
      <c r="N2" s="663"/>
      <c r="O2" s="663"/>
      <c r="P2" s="991"/>
      <c r="Q2" s="991"/>
      <c r="R2" s="663"/>
      <c r="S2" s="663"/>
      <c r="T2" s="663"/>
      <c r="U2" s="663"/>
      <c r="V2" s="663"/>
      <c r="W2" s="663"/>
      <c r="X2" s="663"/>
      <c r="Y2" s="663"/>
      <c r="Z2" s="991"/>
      <c r="AA2" s="991"/>
      <c r="AB2" s="663"/>
      <c r="AC2" s="663"/>
      <c r="AD2" s="663"/>
      <c r="AE2" s="1178"/>
      <c r="AF2" s="1178"/>
      <c r="AG2" s="1178"/>
      <c r="AH2" s="1178"/>
      <c r="AI2" s="1178"/>
      <c r="AJ2" s="1178"/>
      <c r="AK2" s="1178"/>
      <c r="AL2" s="5052" t="s">
        <v>141</v>
      </c>
      <c r="AM2" s="5052"/>
      <c r="AN2" s="5052"/>
      <c r="AO2" s="5052"/>
    </row>
    <row r="3" spans="1:45" ht="34.5" customHeight="1" thickBot="1">
      <c r="A3" s="1692" t="s">
        <v>887</v>
      </c>
      <c r="B3" s="5119" t="s">
        <v>143</v>
      </c>
      <c r="C3" s="5119"/>
      <c r="D3" s="5119"/>
      <c r="E3" s="5119"/>
      <c r="F3" s="5119"/>
      <c r="G3" s="5119"/>
      <c r="H3" s="5119"/>
      <c r="I3" s="5119"/>
      <c r="J3" s="2700"/>
      <c r="K3" s="4947" t="s">
        <v>144</v>
      </c>
      <c r="L3" s="4947"/>
      <c r="M3" s="1694"/>
      <c r="N3" s="1694"/>
      <c r="O3" s="1694"/>
      <c r="P3" s="1692"/>
      <c r="Q3" s="1697"/>
      <c r="R3" s="1694"/>
      <c r="S3" s="1694"/>
      <c r="T3" s="1694"/>
      <c r="U3" s="2701"/>
      <c r="V3" s="2702"/>
      <c r="W3" s="663"/>
      <c r="X3" s="663"/>
      <c r="Y3" s="663"/>
      <c r="Z3" s="663"/>
      <c r="AA3" s="663"/>
      <c r="AB3" s="663"/>
      <c r="AC3" s="663"/>
      <c r="AD3" s="663"/>
      <c r="AE3" s="663"/>
      <c r="AF3" s="663"/>
      <c r="AG3" s="663"/>
      <c r="AH3" s="663"/>
      <c r="AI3" s="663"/>
      <c r="AJ3" s="663"/>
      <c r="AK3" s="663"/>
      <c r="AL3" s="663"/>
      <c r="AM3" s="663"/>
      <c r="AN3" s="663"/>
      <c r="AO3" s="663"/>
      <c r="AP3" s="663"/>
      <c r="AQ3" s="663"/>
      <c r="AR3" s="663"/>
      <c r="AS3" s="663"/>
    </row>
    <row r="4" spans="1:45" ht="30.75" thickBot="1">
      <c r="A4" s="4943" t="s">
        <v>145</v>
      </c>
      <c r="B4" s="4937"/>
      <c r="C4" s="4938"/>
      <c r="D4" s="4939"/>
      <c r="E4" s="14" t="s">
        <v>146</v>
      </c>
      <c r="F4" s="15" t="s">
        <v>146</v>
      </c>
      <c r="G4" s="244" t="s">
        <v>146</v>
      </c>
      <c r="H4" s="16"/>
      <c r="I4" s="4943" t="s">
        <v>147</v>
      </c>
      <c r="J4" s="17"/>
      <c r="K4" s="4934" t="s">
        <v>148</v>
      </c>
      <c r="L4" s="4935"/>
      <c r="M4" s="4935"/>
      <c r="N4" s="4935"/>
      <c r="O4" s="4936"/>
      <c r="P4" s="4934" t="s">
        <v>149</v>
      </c>
      <c r="Q4" s="4935"/>
      <c r="R4" s="4935"/>
      <c r="S4" s="4935"/>
      <c r="T4" s="4936"/>
      <c r="U4" s="4934" t="s">
        <v>150</v>
      </c>
      <c r="V4" s="4935"/>
      <c r="W4" s="4935"/>
      <c r="X4" s="4935"/>
      <c r="Y4" s="4936"/>
      <c r="Z4" s="4934" t="s">
        <v>151</v>
      </c>
      <c r="AA4" s="4935"/>
      <c r="AB4" s="4935"/>
      <c r="AC4" s="4935"/>
      <c r="AD4" s="4935"/>
      <c r="AE4" s="5045" t="s">
        <v>287</v>
      </c>
      <c r="AF4" s="5046"/>
      <c r="AG4" s="5046"/>
      <c r="AH4" s="5046"/>
      <c r="AI4" s="5046"/>
      <c r="AJ4" s="2135" t="s">
        <v>154</v>
      </c>
      <c r="AK4" s="2135"/>
      <c r="AL4" s="2135"/>
      <c r="AM4" s="2135" t="s">
        <v>155</v>
      </c>
      <c r="AN4" s="2135"/>
      <c r="AO4" s="2136"/>
      <c r="AP4" s="441" t="s">
        <v>156</v>
      </c>
      <c r="AQ4" s="247" t="s">
        <v>157</v>
      </c>
      <c r="AR4" s="248" t="s">
        <v>156</v>
      </c>
    </row>
    <row r="5" spans="1:45" ht="31.5" customHeight="1">
      <c r="A5" s="4944"/>
      <c r="B5" s="22" t="s">
        <v>158</v>
      </c>
      <c r="C5" s="23" t="s">
        <v>159</v>
      </c>
      <c r="D5" s="24" t="s">
        <v>146</v>
      </c>
      <c r="E5" s="25" t="s">
        <v>160</v>
      </c>
      <c r="F5" s="26" t="s">
        <v>161</v>
      </c>
      <c r="G5" s="1382" t="s">
        <v>162</v>
      </c>
      <c r="H5" s="16" t="s">
        <v>163</v>
      </c>
      <c r="I5" s="4944"/>
      <c r="J5" s="17" t="s">
        <v>164</v>
      </c>
      <c r="K5" s="28" t="s">
        <v>165</v>
      </c>
      <c r="L5" s="29" t="s">
        <v>166</v>
      </c>
      <c r="M5" s="22" t="s">
        <v>158</v>
      </c>
      <c r="N5" s="23" t="s">
        <v>167</v>
      </c>
      <c r="O5" s="30" t="s">
        <v>168</v>
      </c>
      <c r="P5" s="28" t="s">
        <v>165</v>
      </c>
      <c r="Q5" s="29" t="s">
        <v>166</v>
      </c>
      <c r="R5" s="22" t="s">
        <v>158</v>
      </c>
      <c r="S5" s="23" t="s">
        <v>167</v>
      </c>
      <c r="T5" s="30" t="s">
        <v>168</v>
      </c>
      <c r="U5" s="28" t="s">
        <v>165</v>
      </c>
      <c r="V5" s="29" t="s">
        <v>166</v>
      </c>
      <c r="W5" s="22" t="s">
        <v>158</v>
      </c>
      <c r="X5" s="23" t="s">
        <v>167</v>
      </c>
      <c r="Y5" s="30" t="s">
        <v>168</v>
      </c>
      <c r="Z5" s="28" t="s">
        <v>165</v>
      </c>
      <c r="AA5" s="29" t="s">
        <v>166</v>
      </c>
      <c r="AB5" s="22" t="s">
        <v>158</v>
      </c>
      <c r="AC5" s="23" t="s">
        <v>167</v>
      </c>
      <c r="AD5" s="442" t="s">
        <v>168</v>
      </c>
      <c r="AE5" s="5020" t="s">
        <v>171</v>
      </c>
      <c r="AF5" s="5021"/>
      <c r="AG5" s="5021"/>
      <c r="AH5" s="5021"/>
      <c r="AI5" s="443" t="s">
        <v>170</v>
      </c>
      <c r="AJ5" s="443" t="s">
        <v>171</v>
      </c>
      <c r="AK5" s="443" t="s">
        <v>172</v>
      </c>
      <c r="AL5" s="443" t="s">
        <v>170</v>
      </c>
      <c r="AM5" s="443" t="s">
        <v>171</v>
      </c>
      <c r="AN5" s="443" t="s">
        <v>172</v>
      </c>
      <c r="AO5" s="444" t="s">
        <v>170</v>
      </c>
      <c r="AP5" s="445" t="s">
        <v>173</v>
      </c>
      <c r="AQ5" s="257" t="s">
        <v>174</v>
      </c>
      <c r="AR5" s="258" t="s">
        <v>168</v>
      </c>
    </row>
    <row r="6" spans="1:45" ht="15.75" customHeight="1">
      <c r="A6" s="2703" t="s">
        <v>998</v>
      </c>
      <c r="B6" s="708"/>
      <c r="C6" s="566"/>
      <c r="D6" s="566"/>
      <c r="E6" s="1803"/>
      <c r="F6" s="1301"/>
      <c r="G6" s="451"/>
      <c r="H6" s="566"/>
      <c r="I6" s="877"/>
      <c r="J6" s="1941"/>
      <c r="K6" s="703"/>
      <c r="L6" s="877"/>
      <c r="M6" s="702"/>
      <c r="N6" s="702"/>
      <c r="O6" s="702"/>
      <c r="P6" s="703"/>
      <c r="Q6" s="877"/>
      <c r="R6" s="702"/>
      <c r="S6" s="702"/>
      <c r="T6" s="702"/>
      <c r="U6" s="703"/>
      <c r="V6" s="877"/>
      <c r="W6" s="702"/>
      <c r="X6" s="702"/>
      <c r="Y6" s="702"/>
      <c r="Z6" s="703"/>
      <c r="AA6" s="877"/>
      <c r="AB6" s="702"/>
      <c r="AC6" s="702"/>
      <c r="AD6" s="569"/>
      <c r="AE6" s="2704"/>
      <c r="AF6" s="877"/>
      <c r="AG6" s="877"/>
      <c r="AH6" s="2705"/>
      <c r="AI6" s="2706"/>
      <c r="AJ6" s="2704"/>
      <c r="AK6" s="877"/>
      <c r="AL6" s="2705"/>
      <c r="AM6" s="2704"/>
      <c r="AN6" s="877"/>
      <c r="AO6" s="2705"/>
      <c r="AP6" s="877"/>
      <c r="AQ6" s="877"/>
      <c r="AR6" s="877"/>
    </row>
    <row r="7" spans="1:45" ht="30" customHeight="1">
      <c r="A7" s="5115" t="s">
        <v>1495</v>
      </c>
      <c r="B7" s="2707">
        <v>20</v>
      </c>
      <c r="C7" s="2707">
        <v>6</v>
      </c>
      <c r="D7" s="2708">
        <f t="shared" ref="D7:D15" si="0">SUM(E7:G7)</f>
        <v>0</v>
      </c>
      <c r="E7" s="2709"/>
      <c r="F7" s="2710"/>
      <c r="G7" s="2711"/>
      <c r="H7" s="2712"/>
      <c r="I7" s="125" t="s">
        <v>1496</v>
      </c>
      <c r="J7" s="2713">
        <v>1</v>
      </c>
      <c r="K7" s="2714" t="s">
        <v>676</v>
      </c>
      <c r="L7" s="2715" t="s">
        <v>330</v>
      </c>
      <c r="M7" s="2716">
        <v>20</v>
      </c>
      <c r="N7" s="2716">
        <v>6</v>
      </c>
      <c r="O7" s="2716"/>
      <c r="P7" s="2714"/>
      <c r="Q7" s="2715"/>
      <c r="R7" s="2716"/>
      <c r="S7" s="2716"/>
      <c r="T7" s="2716"/>
      <c r="U7" s="2714"/>
      <c r="V7" s="2715"/>
      <c r="W7" s="2716"/>
      <c r="X7" s="2716"/>
      <c r="Y7" s="2716"/>
      <c r="Z7" s="2714"/>
      <c r="AA7" s="2715"/>
      <c r="AB7" s="2716"/>
      <c r="AC7" s="2717"/>
      <c r="AD7" s="1811"/>
      <c r="AE7" s="2718" t="s">
        <v>357</v>
      </c>
      <c r="AF7" s="282">
        <v>0.25</v>
      </c>
      <c r="AG7" s="2588"/>
      <c r="AH7" s="1524"/>
      <c r="AI7" s="2719">
        <f>SUM(AF7:AH7)</f>
        <v>0.25</v>
      </c>
      <c r="AJ7" s="2720"/>
      <c r="AK7" s="2721"/>
      <c r="AL7" s="2722"/>
      <c r="AM7" s="2720"/>
      <c r="AN7" s="2723"/>
      <c r="AO7" s="2724"/>
      <c r="AP7" s="2149">
        <f t="shared" ref="AP7:AP10" si="1">(M7+R7+W7+AB7)-B7</f>
        <v>0</v>
      </c>
      <c r="AQ7" s="80">
        <f t="shared" ref="AQ7:AQ10" si="2">(N7+S7+X7+AC7)-(C7+D7)</f>
        <v>0</v>
      </c>
      <c r="AR7" s="81">
        <f t="shared" ref="AR7:AR10" si="3">(O7+T7+Y7+AD7)-H7</f>
        <v>0</v>
      </c>
    </row>
    <row r="8" spans="1:45" ht="30" customHeight="1">
      <c r="A8" s="5116"/>
      <c r="B8" s="2707">
        <v>10</v>
      </c>
      <c r="C8" s="2707">
        <v>8</v>
      </c>
      <c r="D8" s="2708">
        <f t="shared" si="0"/>
        <v>0</v>
      </c>
      <c r="E8" s="2709"/>
      <c r="F8" s="2710"/>
      <c r="G8" s="2711"/>
      <c r="H8" s="2725"/>
      <c r="I8" s="125" t="s">
        <v>1497</v>
      </c>
      <c r="J8" s="2713">
        <v>1</v>
      </c>
      <c r="K8" s="2714" t="s">
        <v>1498</v>
      </c>
      <c r="L8" s="2715" t="s">
        <v>568</v>
      </c>
      <c r="M8" s="2716">
        <v>10</v>
      </c>
      <c r="N8" s="2716">
        <v>8</v>
      </c>
      <c r="O8" s="2716"/>
      <c r="P8" s="2714"/>
      <c r="Q8" s="2715"/>
      <c r="R8" s="2716"/>
      <c r="S8" s="2716"/>
      <c r="T8" s="2716"/>
      <c r="U8" s="2714"/>
      <c r="V8" s="2715"/>
      <c r="W8" s="2716"/>
      <c r="X8" s="2716"/>
      <c r="Y8" s="2716"/>
      <c r="Z8" s="2714"/>
      <c r="AA8" s="2715"/>
      <c r="AB8" s="2716"/>
      <c r="AC8" s="2717"/>
      <c r="AD8" s="1811"/>
      <c r="AE8" s="2718" t="s">
        <v>229</v>
      </c>
      <c r="AF8" s="282">
        <v>0.25</v>
      </c>
      <c r="AG8" s="2588"/>
      <c r="AH8" s="1524"/>
      <c r="AI8" s="2719">
        <f t="shared" ref="AI8:AI31" si="4">SUM(AF8:AH8)</f>
        <v>0.25</v>
      </c>
      <c r="AJ8" s="2720"/>
      <c r="AK8" s="2721"/>
      <c r="AL8" s="2722"/>
      <c r="AM8" s="2720"/>
      <c r="AN8" s="2723"/>
      <c r="AO8" s="2724"/>
      <c r="AP8" s="2149">
        <f t="shared" si="1"/>
        <v>0</v>
      </c>
      <c r="AQ8" s="80">
        <f t="shared" si="2"/>
        <v>0</v>
      </c>
      <c r="AR8" s="81">
        <f t="shared" si="3"/>
        <v>0</v>
      </c>
    </row>
    <row r="9" spans="1:45" ht="30" customHeight="1">
      <c r="A9" s="5116"/>
      <c r="B9" s="2710"/>
      <c r="C9" s="2710"/>
      <c r="D9" s="2708">
        <f t="shared" si="0"/>
        <v>20</v>
      </c>
      <c r="E9" s="2709"/>
      <c r="F9" s="2707">
        <v>20</v>
      </c>
      <c r="G9" s="2763"/>
      <c r="H9" s="2725"/>
      <c r="I9" s="125" t="s">
        <v>1499</v>
      </c>
      <c r="J9" s="2713">
        <v>1</v>
      </c>
      <c r="K9" s="61" t="s">
        <v>890</v>
      </c>
      <c r="L9" s="2726" t="s">
        <v>891</v>
      </c>
      <c r="M9" s="2727"/>
      <c r="N9" s="2727">
        <v>20</v>
      </c>
      <c r="O9" s="2727"/>
      <c r="P9" s="61"/>
      <c r="Q9" s="2726"/>
      <c r="R9" s="2727"/>
      <c r="S9" s="2727"/>
      <c r="T9" s="2727"/>
      <c r="U9" s="61"/>
      <c r="V9" s="2726"/>
      <c r="W9" s="2727"/>
      <c r="X9" s="2727"/>
      <c r="Y9" s="2727"/>
      <c r="Z9" s="61"/>
      <c r="AA9" s="2726"/>
      <c r="AB9" s="2727"/>
      <c r="AC9" s="2717"/>
      <c r="AD9" s="1811"/>
      <c r="AE9" s="2728" t="s">
        <v>229</v>
      </c>
      <c r="AF9" s="2729">
        <v>0.25</v>
      </c>
      <c r="AG9" s="2588"/>
      <c r="AH9" s="1524"/>
      <c r="AI9" s="2719">
        <f t="shared" si="4"/>
        <v>0.25</v>
      </c>
      <c r="AJ9" s="2730"/>
      <c r="AK9" s="2731"/>
      <c r="AL9" s="2732"/>
      <c r="AM9" s="2730"/>
      <c r="AN9" s="2733"/>
      <c r="AO9" s="2734"/>
      <c r="AP9" s="2149">
        <f t="shared" si="1"/>
        <v>0</v>
      </c>
      <c r="AQ9" s="80">
        <f t="shared" si="2"/>
        <v>0</v>
      </c>
      <c r="AR9" s="81">
        <f t="shared" si="3"/>
        <v>0</v>
      </c>
    </row>
    <row r="10" spans="1:45" ht="30" customHeight="1">
      <c r="A10" s="5117"/>
      <c r="B10" s="2735">
        <v>10</v>
      </c>
      <c r="C10" s="2710"/>
      <c r="D10" s="2708">
        <f t="shared" si="0"/>
        <v>0</v>
      </c>
      <c r="E10" s="2709"/>
      <c r="F10" s="2710"/>
      <c r="G10" s="2711"/>
      <c r="H10" s="2736">
        <v>6</v>
      </c>
      <c r="I10" s="125" t="s">
        <v>1500</v>
      </c>
      <c r="J10" s="276">
        <v>1</v>
      </c>
      <c r="K10" s="61" t="s">
        <v>676</v>
      </c>
      <c r="L10" s="2737" t="s">
        <v>330</v>
      </c>
      <c r="M10" s="1811">
        <v>10</v>
      </c>
      <c r="N10" s="1811"/>
      <c r="O10" s="1811"/>
      <c r="P10" s="61"/>
      <c r="Q10" s="2737"/>
      <c r="R10" s="1811"/>
      <c r="S10" s="1811"/>
      <c r="T10" s="1811"/>
      <c r="U10" s="61"/>
      <c r="V10" s="2737"/>
      <c r="W10" s="1811"/>
      <c r="X10" s="1811"/>
      <c r="Y10" s="1811"/>
      <c r="Z10" s="61"/>
      <c r="AA10" s="2737"/>
      <c r="AB10" s="1811"/>
      <c r="AC10" s="2738"/>
      <c r="AD10" s="1811"/>
      <c r="AE10" s="2728" t="s">
        <v>357</v>
      </c>
      <c r="AF10" s="2729">
        <v>0.25</v>
      </c>
      <c r="AG10" s="2588"/>
      <c r="AH10" s="1524"/>
      <c r="AI10" s="2719">
        <f t="shared" si="4"/>
        <v>0.25</v>
      </c>
      <c r="AJ10" s="2730"/>
      <c r="AK10" s="2731"/>
      <c r="AL10" s="2732"/>
      <c r="AM10" s="2730"/>
      <c r="AN10" s="2733"/>
      <c r="AO10" s="2734"/>
      <c r="AP10" s="2149">
        <f t="shared" si="1"/>
        <v>0</v>
      </c>
      <c r="AQ10" s="80">
        <f t="shared" si="2"/>
        <v>0</v>
      </c>
      <c r="AR10" s="81">
        <f t="shared" si="3"/>
        <v>-6</v>
      </c>
    </row>
    <row r="11" spans="1:45" ht="15.75">
      <c r="A11" s="819" t="s">
        <v>1501</v>
      </c>
      <c r="B11" s="2739">
        <f>SUM(B7:B10)</f>
        <v>40</v>
      </c>
      <c r="C11" s="2739">
        <f t="shared" ref="C11:H11" si="5">SUM(C7:C10)</f>
        <v>14</v>
      </c>
      <c r="D11" s="2740">
        <f t="shared" si="5"/>
        <v>20</v>
      </c>
      <c r="E11" s="2741">
        <f t="shared" si="5"/>
        <v>0</v>
      </c>
      <c r="F11" s="2739">
        <f t="shared" ref="F11:G11" si="6">SUM(F7:F10)</f>
        <v>20</v>
      </c>
      <c r="G11" s="2742">
        <f t="shared" si="6"/>
        <v>0</v>
      </c>
      <c r="H11" s="2743">
        <f t="shared" si="5"/>
        <v>6</v>
      </c>
      <c r="I11" s="94"/>
      <c r="J11" s="1210"/>
      <c r="K11" s="298"/>
      <c r="L11" s="98"/>
      <c r="M11" s="493"/>
      <c r="N11" s="493"/>
      <c r="O11" s="493"/>
      <c r="P11" s="99"/>
      <c r="Q11" s="108"/>
      <c r="R11" s="494"/>
      <c r="S11" s="494"/>
      <c r="T11" s="494"/>
      <c r="U11" s="298"/>
      <c r="V11" s="98"/>
      <c r="W11" s="493"/>
      <c r="X11" s="493"/>
      <c r="Y11" s="493"/>
      <c r="Z11" s="99"/>
      <c r="AA11" s="108"/>
      <c r="AB11" s="493"/>
      <c r="AC11" s="493"/>
      <c r="AD11" s="792"/>
      <c r="AE11" s="1876"/>
      <c r="AF11" s="2744"/>
      <c r="AG11" s="1982"/>
      <c r="AH11" s="2745"/>
      <c r="AI11" s="2746">
        <f>SUM(AI7:AI10)</f>
        <v>1</v>
      </c>
      <c r="AJ11" s="2747"/>
      <c r="AK11" s="2748"/>
      <c r="AL11" s="2749"/>
      <c r="AM11" s="2747"/>
      <c r="AN11" s="1833"/>
      <c r="AO11" s="1847"/>
      <c r="AP11" s="89"/>
      <c r="AQ11" s="89"/>
      <c r="AR11" s="89"/>
    </row>
    <row r="12" spans="1:45" ht="30" customHeight="1">
      <c r="A12" s="5114" t="s">
        <v>1502</v>
      </c>
      <c r="B12" s="2707">
        <v>22</v>
      </c>
      <c r="C12" s="2707">
        <v>6</v>
      </c>
      <c r="D12" s="2708">
        <f t="shared" si="0"/>
        <v>0</v>
      </c>
      <c r="E12" s="2709"/>
      <c r="F12" s="2710"/>
      <c r="G12" s="2750"/>
      <c r="H12" s="2736">
        <v>6</v>
      </c>
      <c r="I12" s="125" t="s">
        <v>1503</v>
      </c>
      <c r="J12" s="2713">
        <v>1</v>
      </c>
      <c r="K12" s="61" t="s">
        <v>676</v>
      </c>
      <c r="L12" s="2726" t="s">
        <v>330</v>
      </c>
      <c r="M12" s="2727">
        <v>16</v>
      </c>
      <c r="N12" s="2727">
        <v>6</v>
      </c>
      <c r="O12" s="2727"/>
      <c r="P12" s="61" t="s">
        <v>1504</v>
      </c>
      <c r="Q12" s="2726" t="s">
        <v>806</v>
      </c>
      <c r="R12" s="2727">
        <v>6</v>
      </c>
      <c r="S12" s="2727"/>
      <c r="T12" s="2727"/>
      <c r="U12" s="61"/>
      <c r="V12" s="2726"/>
      <c r="W12" s="2727"/>
      <c r="X12" s="2727"/>
      <c r="Y12" s="2727"/>
      <c r="Z12" s="61"/>
      <c r="AA12" s="2726"/>
      <c r="AB12" s="2727"/>
      <c r="AC12" s="2717"/>
      <c r="AD12" s="1811"/>
      <c r="AE12" s="2718" t="s">
        <v>229</v>
      </c>
      <c r="AF12" s="2729">
        <v>0.5</v>
      </c>
      <c r="AG12" s="2588"/>
      <c r="AH12" s="1524"/>
      <c r="AI12" s="2719">
        <f t="shared" si="4"/>
        <v>0.5</v>
      </c>
      <c r="AJ12" s="2751"/>
      <c r="AK12" s="2752"/>
      <c r="AL12" s="2753"/>
      <c r="AM12" s="2754"/>
      <c r="AN12" s="2755"/>
      <c r="AO12" s="2756"/>
      <c r="AP12" s="2149">
        <f t="shared" ref="AP12:AP15" si="7">(M12+R12+W12+AB12)-B12</f>
        <v>0</v>
      </c>
      <c r="AQ12" s="80">
        <f t="shared" ref="AQ12:AQ15" si="8">(N12+S12+X12+AC12)-(C12+D12)</f>
        <v>0</v>
      </c>
      <c r="AR12" s="81">
        <f t="shared" ref="AR12:AR15" si="9">(O12+T12+Y12+AD12)-H12</f>
        <v>-6</v>
      </c>
    </row>
    <row r="13" spans="1:45" ht="30" customHeight="1">
      <c r="A13" s="5114"/>
      <c r="B13" s="2707">
        <v>12</v>
      </c>
      <c r="C13" s="2707">
        <v>8</v>
      </c>
      <c r="D13" s="2708">
        <f t="shared" si="0"/>
        <v>0</v>
      </c>
      <c r="E13" s="2709"/>
      <c r="F13" s="2710"/>
      <c r="G13" s="2750"/>
      <c r="H13" s="2736">
        <v>3</v>
      </c>
      <c r="I13" s="125" t="s">
        <v>1505</v>
      </c>
      <c r="J13" s="2713">
        <v>1</v>
      </c>
      <c r="K13" s="61" t="s">
        <v>907</v>
      </c>
      <c r="L13" s="2726" t="s">
        <v>908</v>
      </c>
      <c r="M13" s="2727">
        <v>12</v>
      </c>
      <c r="N13" s="2727">
        <v>8</v>
      </c>
      <c r="O13" s="2727"/>
      <c r="P13" s="61"/>
      <c r="Q13" s="2726"/>
      <c r="R13" s="2727"/>
      <c r="S13" s="2727"/>
      <c r="T13" s="2727"/>
      <c r="U13" s="61"/>
      <c r="V13" s="2726"/>
      <c r="W13" s="2727"/>
      <c r="X13" s="2727"/>
      <c r="Y13" s="2727"/>
      <c r="Z13" s="61"/>
      <c r="AA13" s="2726"/>
      <c r="AB13" s="2727"/>
      <c r="AC13" s="2717"/>
      <c r="AD13" s="1811"/>
      <c r="AE13" s="2718" t="s">
        <v>228</v>
      </c>
      <c r="AF13" s="2729">
        <v>0.25</v>
      </c>
      <c r="AG13" s="2588"/>
      <c r="AH13" s="1524"/>
      <c r="AI13" s="2719">
        <f t="shared" si="4"/>
        <v>0.25</v>
      </c>
      <c r="AJ13" s="2751"/>
      <c r="AK13" s="2752"/>
      <c r="AL13" s="2753"/>
      <c r="AM13" s="2754"/>
      <c r="AN13" s="2755"/>
      <c r="AO13" s="2756"/>
      <c r="AP13" s="2149">
        <f t="shared" si="7"/>
        <v>0</v>
      </c>
      <c r="AQ13" s="80">
        <f t="shared" si="8"/>
        <v>0</v>
      </c>
      <c r="AR13" s="81">
        <f t="shared" si="9"/>
        <v>-3</v>
      </c>
    </row>
    <row r="14" spans="1:45" ht="30" customHeight="1">
      <c r="A14" s="5114"/>
      <c r="B14" s="2707">
        <v>12</v>
      </c>
      <c r="C14" s="2710"/>
      <c r="D14" s="2708">
        <f t="shared" si="0"/>
        <v>0</v>
      </c>
      <c r="E14" s="2709"/>
      <c r="F14" s="2710"/>
      <c r="G14" s="2750"/>
      <c r="H14" s="2725"/>
      <c r="I14" s="125" t="s">
        <v>1506</v>
      </c>
      <c r="J14" s="2713">
        <v>1</v>
      </c>
      <c r="K14" s="61" t="s">
        <v>669</v>
      </c>
      <c r="L14" s="2726" t="s">
        <v>310</v>
      </c>
      <c r="M14" s="2727">
        <v>12</v>
      </c>
      <c r="N14" s="2727"/>
      <c r="O14" s="2727"/>
      <c r="P14" s="61"/>
      <c r="Q14" s="2726"/>
      <c r="R14" s="2727"/>
      <c r="S14" s="2727"/>
      <c r="T14" s="2727"/>
      <c r="U14" s="61"/>
      <c r="V14" s="2726"/>
      <c r="W14" s="2727"/>
      <c r="X14" s="2727"/>
      <c r="Y14" s="2727"/>
      <c r="Z14" s="61"/>
      <c r="AA14" s="2726"/>
      <c r="AB14" s="2727"/>
      <c r="AC14" s="2717"/>
      <c r="AD14" s="1811"/>
      <c r="AE14" s="2640" t="s">
        <v>396</v>
      </c>
      <c r="AF14" s="1523"/>
      <c r="AG14" s="2588"/>
      <c r="AH14" s="1524"/>
      <c r="AI14" s="1525"/>
      <c r="AJ14" s="2751"/>
      <c r="AK14" s="2752"/>
      <c r="AL14" s="2753"/>
      <c r="AM14" s="2754"/>
      <c r="AN14" s="2755"/>
      <c r="AO14" s="2756"/>
      <c r="AP14" s="2149">
        <f t="shared" si="7"/>
        <v>0</v>
      </c>
      <c r="AQ14" s="80">
        <f t="shared" si="8"/>
        <v>0</v>
      </c>
      <c r="AR14" s="81">
        <f t="shared" si="9"/>
        <v>0</v>
      </c>
    </row>
    <row r="15" spans="1:45" ht="30" customHeight="1">
      <c r="A15" s="5114"/>
      <c r="B15" s="2710"/>
      <c r="C15" s="2707">
        <v>18</v>
      </c>
      <c r="D15" s="2708">
        <f t="shared" si="0"/>
        <v>0</v>
      </c>
      <c r="E15" s="2709"/>
      <c r="F15" s="2710"/>
      <c r="G15" s="2750"/>
      <c r="H15" s="2736">
        <v>4</v>
      </c>
      <c r="I15" s="125" t="s">
        <v>1507</v>
      </c>
      <c r="J15" s="2713">
        <v>1</v>
      </c>
      <c r="K15" s="61" t="s">
        <v>928</v>
      </c>
      <c r="L15" s="2726" t="s">
        <v>839</v>
      </c>
      <c r="M15" s="2727"/>
      <c r="N15" s="2727">
        <v>18</v>
      </c>
      <c r="O15" s="2727"/>
      <c r="P15" s="61"/>
      <c r="Q15" s="2726"/>
      <c r="R15" s="2727"/>
      <c r="S15" s="2727"/>
      <c r="T15" s="2727"/>
      <c r="U15" s="61"/>
      <c r="V15" s="2726"/>
      <c r="W15" s="2727"/>
      <c r="X15" s="2727"/>
      <c r="Y15" s="2727"/>
      <c r="Z15" s="61"/>
      <c r="AA15" s="2726"/>
      <c r="AB15" s="2727"/>
      <c r="AC15" s="2717"/>
      <c r="AD15" s="1811"/>
      <c r="AE15" s="2728" t="s">
        <v>228</v>
      </c>
      <c r="AF15" s="2729">
        <v>0.25</v>
      </c>
      <c r="AG15" s="2588"/>
      <c r="AH15" s="1524"/>
      <c r="AI15" s="2719">
        <f t="shared" si="4"/>
        <v>0.25</v>
      </c>
      <c r="AJ15" s="2751"/>
      <c r="AK15" s="2752"/>
      <c r="AL15" s="2753"/>
      <c r="AM15" s="2754"/>
      <c r="AN15" s="2755"/>
      <c r="AO15" s="2756"/>
      <c r="AP15" s="2149">
        <f t="shared" si="7"/>
        <v>0</v>
      </c>
      <c r="AQ15" s="80">
        <f t="shared" si="8"/>
        <v>0</v>
      </c>
      <c r="AR15" s="81">
        <f t="shared" si="9"/>
        <v>-4</v>
      </c>
    </row>
    <row r="16" spans="1:45" ht="15.75">
      <c r="A16" s="819" t="s">
        <v>184</v>
      </c>
      <c r="B16" s="2739">
        <f>SUM(B12:B15)</f>
        <v>46</v>
      </c>
      <c r="C16" s="2739">
        <f t="shared" ref="C16:H16" si="10">SUM(C12:C15)</f>
        <v>32</v>
      </c>
      <c r="D16" s="2740">
        <f t="shared" si="10"/>
        <v>0</v>
      </c>
      <c r="E16" s="2741">
        <f t="shared" si="10"/>
        <v>0</v>
      </c>
      <c r="F16" s="2739">
        <f t="shared" ref="F16:G16" si="11">SUM(F12:F15)</f>
        <v>0</v>
      </c>
      <c r="G16" s="2742">
        <f t="shared" si="11"/>
        <v>0</v>
      </c>
      <c r="H16" s="2743">
        <f t="shared" si="10"/>
        <v>13</v>
      </c>
      <c r="I16" s="94"/>
      <c r="J16" s="1210"/>
      <c r="K16" s="298"/>
      <c r="L16" s="98"/>
      <c r="M16" s="493"/>
      <c r="N16" s="493"/>
      <c r="O16" s="493"/>
      <c r="P16" s="99"/>
      <c r="Q16" s="108"/>
      <c r="R16" s="494"/>
      <c r="S16" s="494"/>
      <c r="T16" s="494"/>
      <c r="U16" s="298"/>
      <c r="V16" s="98"/>
      <c r="W16" s="493"/>
      <c r="X16" s="493"/>
      <c r="Y16" s="493"/>
      <c r="Z16" s="99"/>
      <c r="AA16" s="108"/>
      <c r="AB16" s="493"/>
      <c r="AC16" s="493"/>
      <c r="AD16" s="792"/>
      <c r="AE16" s="1876"/>
      <c r="AF16" s="2744"/>
      <c r="AG16" s="1982"/>
      <c r="AH16" s="2745"/>
      <c r="AI16" s="2746">
        <f>SUM(AI12:AI15)</f>
        <v>1</v>
      </c>
      <c r="AJ16" s="2747"/>
      <c r="AK16" s="2748"/>
      <c r="AL16" s="2749"/>
      <c r="AM16" s="2747"/>
      <c r="AN16" s="1833"/>
      <c r="AO16" s="1847"/>
      <c r="AP16" s="89"/>
      <c r="AQ16" s="89"/>
      <c r="AR16" s="89"/>
    </row>
    <row r="17" spans="1:44" ht="30" customHeight="1">
      <c r="A17" s="5114" t="s">
        <v>1508</v>
      </c>
      <c r="B17" s="2707">
        <v>27</v>
      </c>
      <c r="C17" s="2707">
        <v>3</v>
      </c>
      <c r="D17" s="2708">
        <f t="shared" ref="D17" si="12">SUM(E17:G17)</f>
        <v>0</v>
      </c>
      <c r="E17" s="2757"/>
      <c r="F17" s="2758"/>
      <c r="G17" s="2750"/>
      <c r="H17" s="2736">
        <v>3</v>
      </c>
      <c r="I17" s="125" t="s">
        <v>1509</v>
      </c>
      <c r="J17" s="2713">
        <v>1</v>
      </c>
      <c r="K17" s="61" t="s">
        <v>1510</v>
      </c>
      <c r="L17" s="2726" t="s">
        <v>302</v>
      </c>
      <c r="M17" s="2727">
        <v>15</v>
      </c>
      <c r="N17" s="2727">
        <v>3</v>
      </c>
      <c r="O17" s="2727"/>
      <c r="P17" s="61" t="s">
        <v>1511</v>
      </c>
      <c r="Q17" s="2726" t="s">
        <v>1512</v>
      </c>
      <c r="R17" s="2727">
        <v>6</v>
      </c>
      <c r="S17" s="2727"/>
      <c r="T17" s="2727"/>
      <c r="U17" s="61" t="s">
        <v>1513</v>
      </c>
      <c r="V17" s="2726" t="s">
        <v>1514</v>
      </c>
      <c r="W17" s="2727">
        <v>6</v>
      </c>
      <c r="X17" s="2727"/>
      <c r="Y17" s="2727"/>
      <c r="Z17" s="61"/>
      <c r="AA17" s="2726"/>
      <c r="AB17" s="2727"/>
      <c r="AC17" s="2717"/>
      <c r="AD17" s="1811"/>
      <c r="AE17" s="2718" t="s">
        <v>228</v>
      </c>
      <c r="AF17" s="282">
        <v>0.5</v>
      </c>
      <c r="AG17" s="2588"/>
      <c r="AH17" s="1524"/>
      <c r="AI17" s="2719">
        <f t="shared" si="4"/>
        <v>0.5</v>
      </c>
      <c r="AJ17" s="2730"/>
      <c r="AK17" s="2731"/>
      <c r="AL17" s="2732"/>
      <c r="AM17" s="2730"/>
      <c r="AN17" s="2733"/>
      <c r="AO17" s="2734"/>
      <c r="AP17" s="2149">
        <f t="shared" ref="AP17:AP18" si="13">(M17+R17+W17+AB17)-B17</f>
        <v>0</v>
      </c>
      <c r="AQ17" s="80">
        <f t="shared" ref="AQ17:AQ18" si="14">(N17+S17+X17+AC17)-(C17+D17)</f>
        <v>0</v>
      </c>
      <c r="AR17" s="81">
        <f t="shared" ref="AR17:AR18" si="15">(O17+T17+Y17+AD17)-H17</f>
        <v>-3</v>
      </c>
    </row>
    <row r="18" spans="1:44" ht="30" customHeight="1">
      <c r="A18" s="5114"/>
      <c r="B18" s="2707">
        <v>27</v>
      </c>
      <c r="C18" s="2707">
        <v>3</v>
      </c>
      <c r="D18" s="2759"/>
      <c r="E18" s="2757"/>
      <c r="F18" s="2758"/>
      <c r="G18" s="2750"/>
      <c r="H18" s="2760">
        <v>3</v>
      </c>
      <c r="I18" s="125" t="s">
        <v>1515</v>
      </c>
      <c r="J18" s="2713">
        <v>1</v>
      </c>
      <c r="K18" s="61" t="s">
        <v>1516</v>
      </c>
      <c r="L18" s="2726" t="s">
        <v>529</v>
      </c>
      <c r="M18" s="2727">
        <v>15</v>
      </c>
      <c r="N18" s="2727">
        <v>3</v>
      </c>
      <c r="O18" s="2727"/>
      <c r="P18" s="61" t="s">
        <v>1517</v>
      </c>
      <c r="Q18" s="2726" t="s">
        <v>1518</v>
      </c>
      <c r="R18" s="2727">
        <v>6</v>
      </c>
      <c r="S18" s="2727"/>
      <c r="T18" s="2727"/>
      <c r="U18" s="61" t="s">
        <v>1519</v>
      </c>
      <c r="V18" s="2726" t="s">
        <v>1520</v>
      </c>
      <c r="W18" s="2727">
        <v>6</v>
      </c>
      <c r="X18" s="2727"/>
      <c r="Y18" s="2727"/>
      <c r="Z18" s="61"/>
      <c r="AA18" s="2726"/>
      <c r="AB18" s="2727"/>
      <c r="AC18" s="2717"/>
      <c r="AD18" s="1811"/>
      <c r="AE18" s="2728" t="s">
        <v>228</v>
      </c>
      <c r="AF18" s="2729">
        <v>0.25</v>
      </c>
      <c r="AG18" s="2761" t="s">
        <v>229</v>
      </c>
      <c r="AH18" s="2762">
        <v>0.25</v>
      </c>
      <c r="AI18" s="2719">
        <f t="shared" si="4"/>
        <v>0.5</v>
      </c>
      <c r="AJ18" s="2730"/>
      <c r="AK18" s="2731"/>
      <c r="AL18" s="2732"/>
      <c r="AM18" s="2730"/>
      <c r="AN18" s="2733"/>
      <c r="AO18" s="2734"/>
      <c r="AP18" s="2149">
        <f t="shared" si="13"/>
        <v>0</v>
      </c>
      <c r="AQ18" s="80">
        <f t="shared" si="14"/>
        <v>0</v>
      </c>
      <c r="AR18" s="81">
        <f t="shared" si="15"/>
        <v>-3</v>
      </c>
    </row>
    <row r="19" spans="1:44" ht="15.75">
      <c r="A19" s="819" t="s">
        <v>1521</v>
      </c>
      <c r="B19" s="2739">
        <f>SUM(B17:B18)</f>
        <v>54</v>
      </c>
      <c r="C19" s="2739">
        <f t="shared" ref="C19:H19" si="16">SUM(C17:C18)</f>
        <v>6</v>
      </c>
      <c r="D19" s="2740">
        <f t="shared" si="16"/>
        <v>0</v>
      </c>
      <c r="E19" s="2741">
        <f t="shared" si="16"/>
        <v>0</v>
      </c>
      <c r="F19" s="2739">
        <f t="shared" ref="F19:G19" si="17">SUM(F17:F18)</f>
        <v>0</v>
      </c>
      <c r="G19" s="2742">
        <f t="shared" si="17"/>
        <v>0</v>
      </c>
      <c r="H19" s="2743">
        <f t="shared" si="16"/>
        <v>6</v>
      </c>
      <c r="I19" s="94"/>
      <c r="J19" s="1210"/>
      <c r="K19" s="298"/>
      <c r="L19" s="98"/>
      <c r="M19" s="493"/>
      <c r="N19" s="493"/>
      <c r="O19" s="493"/>
      <c r="P19" s="99"/>
      <c r="Q19" s="108"/>
      <c r="R19" s="494"/>
      <c r="S19" s="494"/>
      <c r="T19" s="494"/>
      <c r="U19" s="298"/>
      <c r="V19" s="98"/>
      <c r="W19" s="493"/>
      <c r="X19" s="493"/>
      <c r="Y19" s="493"/>
      <c r="Z19" s="99"/>
      <c r="AA19" s="108"/>
      <c r="AB19" s="493"/>
      <c r="AC19" s="493"/>
      <c r="AD19" s="792"/>
      <c r="AE19" s="1876"/>
      <c r="AF19" s="2744"/>
      <c r="AG19" s="1982"/>
      <c r="AH19" s="2745"/>
      <c r="AI19" s="2746">
        <f>SUM(AI17:AI18)</f>
        <v>1</v>
      </c>
      <c r="AJ19" s="1878"/>
      <c r="AK19" s="2748"/>
      <c r="AL19" s="2749"/>
      <c r="AM19" s="1878"/>
      <c r="AN19" s="1833"/>
      <c r="AO19" s="1847"/>
      <c r="AP19" s="89"/>
      <c r="AQ19" s="89"/>
      <c r="AR19" s="89"/>
    </row>
    <row r="20" spans="1:44" ht="30" customHeight="1">
      <c r="A20" s="5114" t="s">
        <v>1522</v>
      </c>
      <c r="B20" s="2710"/>
      <c r="C20" s="2710"/>
      <c r="D20" s="2708">
        <f t="shared" ref="D20:D21" si="18">SUM(E20:G20)</f>
        <v>12</v>
      </c>
      <c r="E20" s="2709"/>
      <c r="F20" s="2707">
        <v>12</v>
      </c>
      <c r="G20" s="2763"/>
      <c r="H20" s="2712"/>
      <c r="I20" s="125" t="s">
        <v>1523</v>
      </c>
      <c r="J20" s="2713">
        <v>1</v>
      </c>
      <c r="K20" s="61" t="s">
        <v>890</v>
      </c>
      <c r="L20" s="2726" t="s">
        <v>891</v>
      </c>
      <c r="M20" s="2727"/>
      <c r="N20" s="2727">
        <v>12</v>
      </c>
      <c r="O20" s="2727"/>
      <c r="P20" s="61"/>
      <c r="Q20" s="2726"/>
      <c r="R20" s="2727"/>
      <c r="S20" s="2727"/>
      <c r="T20" s="2727"/>
      <c r="U20" s="61"/>
      <c r="V20" s="2726"/>
      <c r="W20" s="2727"/>
      <c r="X20" s="2727"/>
      <c r="Y20" s="2727"/>
      <c r="Z20" s="61"/>
      <c r="AA20" s="2726"/>
      <c r="AB20" s="2727"/>
      <c r="AC20" s="2727"/>
      <c r="AD20" s="2764"/>
      <c r="AE20" s="1959" t="s">
        <v>396</v>
      </c>
      <c r="AF20" s="1523"/>
      <c r="AG20" s="2588"/>
      <c r="AH20" s="1524"/>
      <c r="AI20" s="1525"/>
      <c r="AJ20" s="2730"/>
      <c r="AK20" s="2731"/>
      <c r="AL20" s="2732"/>
      <c r="AM20" s="2730"/>
      <c r="AN20" s="2733"/>
      <c r="AO20" s="2734"/>
      <c r="AP20" s="2149">
        <f t="shared" ref="AP20:AP21" si="19">(M20+R20+W20+AB20)-B20</f>
        <v>0</v>
      </c>
      <c r="AQ20" s="80">
        <f t="shared" ref="AQ20:AQ21" si="20">(N20+S20+X20+AC20)-(C20+D20)</f>
        <v>0</v>
      </c>
      <c r="AR20" s="81">
        <f t="shared" ref="AR20:AR21" si="21">(O20+T20+Y20+AD20)-H20</f>
        <v>0</v>
      </c>
    </row>
    <row r="21" spans="1:44" ht="30" customHeight="1">
      <c r="A21" s="5114"/>
      <c r="B21" s="2707">
        <v>15</v>
      </c>
      <c r="C21" s="2707">
        <v>3</v>
      </c>
      <c r="D21" s="2708">
        <f t="shared" si="18"/>
        <v>0</v>
      </c>
      <c r="E21" s="2709"/>
      <c r="F21" s="2710"/>
      <c r="G21" s="2763"/>
      <c r="H21" s="2736">
        <v>3</v>
      </c>
      <c r="I21" s="125" t="s">
        <v>1524</v>
      </c>
      <c r="J21" s="2713">
        <v>1</v>
      </c>
      <c r="K21" s="61" t="s">
        <v>890</v>
      </c>
      <c r="L21" s="2726" t="s">
        <v>891</v>
      </c>
      <c r="M21" s="2727">
        <v>15</v>
      </c>
      <c r="N21" s="2727">
        <v>3</v>
      </c>
      <c r="O21" s="2727"/>
      <c r="P21" s="61"/>
      <c r="Q21" s="2726"/>
      <c r="R21" s="2727"/>
      <c r="S21" s="2727"/>
      <c r="T21" s="2727"/>
      <c r="U21" s="61"/>
      <c r="V21" s="2726"/>
      <c r="W21" s="2727"/>
      <c r="X21" s="2727"/>
      <c r="Y21" s="2727"/>
      <c r="Z21" s="61"/>
      <c r="AA21" s="2726"/>
      <c r="AB21" s="2727"/>
      <c r="AC21" s="2727"/>
      <c r="AD21" s="2765"/>
      <c r="AE21" s="2766" t="s">
        <v>228</v>
      </c>
      <c r="AF21" s="282">
        <v>0.5</v>
      </c>
      <c r="AG21" s="2761" t="s">
        <v>229</v>
      </c>
      <c r="AH21" s="2767">
        <v>0.5</v>
      </c>
      <c r="AI21" s="2719">
        <f t="shared" si="4"/>
        <v>1</v>
      </c>
      <c r="AJ21" s="2730"/>
      <c r="AK21" s="2731"/>
      <c r="AL21" s="2732"/>
      <c r="AM21" s="2730"/>
      <c r="AN21" s="2733"/>
      <c r="AO21" s="2734"/>
      <c r="AP21" s="2149">
        <f t="shared" si="19"/>
        <v>0</v>
      </c>
      <c r="AQ21" s="80">
        <f t="shared" si="20"/>
        <v>0</v>
      </c>
      <c r="AR21" s="81">
        <f t="shared" si="21"/>
        <v>-3</v>
      </c>
    </row>
    <row r="22" spans="1:44" ht="15.75">
      <c r="A22" s="819" t="s">
        <v>420</v>
      </c>
      <c r="B22" s="2739">
        <f>B21+B20</f>
        <v>15</v>
      </c>
      <c r="C22" s="2739">
        <f t="shared" ref="C22:H22" si="22">C21+C20</f>
        <v>3</v>
      </c>
      <c r="D22" s="2740">
        <f t="shared" si="22"/>
        <v>12</v>
      </c>
      <c r="E22" s="2741">
        <f t="shared" si="22"/>
        <v>0</v>
      </c>
      <c r="F22" s="2739">
        <f t="shared" ref="F22:G22" si="23">F21+F20</f>
        <v>12</v>
      </c>
      <c r="G22" s="2742">
        <f t="shared" si="23"/>
        <v>0</v>
      </c>
      <c r="H22" s="2743">
        <f t="shared" si="22"/>
        <v>3</v>
      </c>
      <c r="I22" s="94"/>
      <c r="J22" s="1210"/>
      <c r="K22" s="298"/>
      <c r="L22" s="98"/>
      <c r="M22" s="493"/>
      <c r="N22" s="493"/>
      <c r="O22" s="493"/>
      <c r="P22" s="99"/>
      <c r="Q22" s="108"/>
      <c r="R22" s="494"/>
      <c r="S22" s="494"/>
      <c r="T22" s="494"/>
      <c r="U22" s="298"/>
      <c r="V22" s="98"/>
      <c r="W22" s="493"/>
      <c r="X22" s="493"/>
      <c r="Y22" s="493"/>
      <c r="Z22" s="99"/>
      <c r="AA22" s="108"/>
      <c r="AB22" s="493"/>
      <c r="AC22" s="2768"/>
      <c r="AD22" s="2769"/>
      <c r="AE22" s="1981"/>
      <c r="AF22" s="2744"/>
      <c r="AG22" s="1982"/>
      <c r="AH22" s="2745"/>
      <c r="AI22" s="2746">
        <f>SUM(AI20:AI21)</f>
        <v>1</v>
      </c>
      <c r="AJ22" s="1878"/>
      <c r="AK22" s="2748"/>
      <c r="AL22" s="2749"/>
      <c r="AM22" s="1878"/>
      <c r="AN22" s="1833"/>
      <c r="AO22" s="1847"/>
      <c r="AP22" s="89"/>
      <c r="AQ22" s="89"/>
      <c r="AR22" s="89"/>
    </row>
    <row r="23" spans="1:44" ht="30" customHeight="1">
      <c r="A23" s="5114" t="s">
        <v>1525</v>
      </c>
      <c r="B23" s="2735">
        <v>6</v>
      </c>
      <c r="C23" s="2707">
        <v>12</v>
      </c>
      <c r="D23" s="2708">
        <f t="shared" ref="D23:D24" si="24">SUM(E23:G23)</f>
        <v>0</v>
      </c>
      <c r="E23" s="2709"/>
      <c r="F23" s="2710"/>
      <c r="G23" s="2763"/>
      <c r="H23" s="2725"/>
      <c r="I23" s="125" t="s">
        <v>1526</v>
      </c>
      <c r="J23" s="2713">
        <v>1</v>
      </c>
      <c r="K23" s="61" t="s">
        <v>1527</v>
      </c>
      <c r="L23" s="2770" t="s">
        <v>435</v>
      </c>
      <c r="M23" s="2727">
        <v>6</v>
      </c>
      <c r="N23" s="2727">
        <v>12</v>
      </c>
      <c r="O23" s="2727"/>
      <c r="P23" s="61"/>
      <c r="Q23" s="2726"/>
      <c r="R23" s="2727"/>
      <c r="S23" s="2727"/>
      <c r="T23" s="2727"/>
      <c r="U23" s="61"/>
      <c r="V23" s="2726"/>
      <c r="W23" s="2727"/>
      <c r="X23" s="2727"/>
      <c r="Y23" s="2727"/>
      <c r="Z23" s="61"/>
      <c r="AA23" s="2726"/>
      <c r="AB23" s="2727"/>
      <c r="AC23" s="2727"/>
      <c r="AD23" s="2765"/>
      <c r="AE23" s="2771" t="s">
        <v>229</v>
      </c>
      <c r="AF23" s="282">
        <v>0.5</v>
      </c>
      <c r="AG23" s="2588"/>
      <c r="AH23" s="1524"/>
      <c r="AI23" s="2719">
        <f t="shared" si="4"/>
        <v>0.5</v>
      </c>
      <c r="AJ23" s="2730"/>
      <c r="AK23" s="2752"/>
      <c r="AL23" s="2772"/>
      <c r="AM23" s="2751"/>
      <c r="AN23" s="2773"/>
      <c r="AO23" s="2774"/>
      <c r="AP23" s="2149">
        <f t="shared" ref="AP23:AP24" si="25">(M23+R23+W23+AB23)-B23</f>
        <v>0</v>
      </c>
      <c r="AQ23" s="80">
        <f t="shared" ref="AQ23:AQ24" si="26">(N23+S23+X23+AC23)-(C23+D23)</f>
        <v>0</v>
      </c>
      <c r="AR23" s="81">
        <f t="shared" ref="AR23:AR24" si="27">(O23+T23+Y23+AD23)-H23</f>
        <v>0</v>
      </c>
    </row>
    <row r="24" spans="1:44" ht="30" customHeight="1">
      <c r="A24" s="5114"/>
      <c r="B24" s="2710"/>
      <c r="C24" s="2707">
        <v>20</v>
      </c>
      <c r="D24" s="2708">
        <f t="shared" si="24"/>
        <v>0</v>
      </c>
      <c r="E24" s="2709"/>
      <c r="F24" s="2710"/>
      <c r="G24" s="2763"/>
      <c r="H24" s="2725"/>
      <c r="I24" s="125" t="s">
        <v>1528</v>
      </c>
      <c r="J24" s="2713">
        <v>1</v>
      </c>
      <c r="K24" s="61" t="s">
        <v>921</v>
      </c>
      <c r="L24" s="2726" t="s">
        <v>922</v>
      </c>
      <c r="M24" s="2727"/>
      <c r="N24" s="2727">
        <v>20</v>
      </c>
      <c r="O24" s="2727"/>
      <c r="P24" s="61"/>
      <c r="Q24" s="2726"/>
      <c r="R24" s="2727"/>
      <c r="S24" s="2727"/>
      <c r="T24" s="2727"/>
      <c r="U24" s="61"/>
      <c r="V24" s="2726"/>
      <c r="W24" s="2727"/>
      <c r="X24" s="2727"/>
      <c r="Y24" s="2727"/>
      <c r="Z24" s="61"/>
      <c r="AA24" s="2726"/>
      <c r="AB24" s="2727"/>
      <c r="AC24" s="2727"/>
      <c r="AD24" s="2765"/>
      <c r="AE24" s="2766" t="s">
        <v>228</v>
      </c>
      <c r="AF24" s="282">
        <v>0.5</v>
      </c>
      <c r="AG24" s="2588"/>
      <c r="AH24" s="1524"/>
      <c r="AI24" s="2719">
        <f t="shared" si="4"/>
        <v>0.5</v>
      </c>
      <c r="AJ24" s="2730"/>
      <c r="AK24" s="2752"/>
      <c r="AL24" s="2772"/>
      <c r="AM24" s="2751"/>
      <c r="AN24" s="2773"/>
      <c r="AO24" s="2774"/>
      <c r="AP24" s="2149">
        <f t="shared" si="25"/>
        <v>0</v>
      </c>
      <c r="AQ24" s="80">
        <f t="shared" si="26"/>
        <v>0</v>
      </c>
      <c r="AR24" s="81">
        <f t="shared" si="27"/>
        <v>0</v>
      </c>
    </row>
    <row r="25" spans="1:44" ht="15.75">
      <c r="A25" s="819" t="s">
        <v>1529</v>
      </c>
      <c r="B25" s="2775">
        <f>B24+B23</f>
        <v>6</v>
      </c>
      <c r="C25" s="2775">
        <f t="shared" ref="C25:H25" si="28">C24+C23</f>
        <v>32</v>
      </c>
      <c r="D25" s="2776">
        <f t="shared" si="28"/>
        <v>0</v>
      </c>
      <c r="E25" s="2777">
        <f t="shared" si="28"/>
        <v>0</v>
      </c>
      <c r="F25" s="2775">
        <f t="shared" ref="F25:G25" si="29">F24+F23</f>
        <v>0</v>
      </c>
      <c r="G25" s="2778">
        <f t="shared" si="29"/>
        <v>0</v>
      </c>
      <c r="H25" s="2779">
        <f t="shared" si="28"/>
        <v>0</v>
      </c>
      <c r="I25" s="94"/>
      <c r="J25" s="1210"/>
      <c r="K25" s="298"/>
      <c r="L25" s="98"/>
      <c r="M25" s="493"/>
      <c r="N25" s="493"/>
      <c r="O25" s="493"/>
      <c r="P25" s="99"/>
      <c r="Q25" s="108"/>
      <c r="R25" s="494"/>
      <c r="S25" s="494"/>
      <c r="T25" s="494"/>
      <c r="U25" s="298"/>
      <c r="V25" s="98"/>
      <c r="W25" s="493"/>
      <c r="X25" s="493"/>
      <c r="Y25" s="493"/>
      <c r="Z25" s="99"/>
      <c r="AA25" s="108"/>
      <c r="AB25" s="493"/>
      <c r="AC25" s="2768"/>
      <c r="AD25" s="2769"/>
      <c r="AE25" s="1981"/>
      <c r="AF25" s="2744"/>
      <c r="AG25" s="1982"/>
      <c r="AH25" s="2745"/>
      <c r="AI25" s="2746">
        <f>SUM(AI23:AI24)</f>
        <v>1</v>
      </c>
      <c r="AJ25" s="1878"/>
      <c r="AK25" s="2748"/>
      <c r="AL25" s="2749"/>
      <c r="AM25" s="1878"/>
      <c r="AN25" s="1833"/>
      <c r="AO25" s="1847"/>
      <c r="AP25" s="89"/>
      <c r="AQ25" s="89"/>
      <c r="AR25" s="89"/>
    </row>
    <row r="26" spans="1:44" ht="30" customHeight="1">
      <c r="A26" s="5114" t="s">
        <v>1530</v>
      </c>
      <c r="B26" s="2707">
        <v>27</v>
      </c>
      <c r="C26" s="2707">
        <v>3</v>
      </c>
      <c r="D26" s="2708">
        <f t="shared" ref="D26:D27" si="30">SUM(E26:G26)</f>
        <v>0</v>
      </c>
      <c r="E26" s="2709"/>
      <c r="F26" s="2710"/>
      <c r="G26" s="2763"/>
      <c r="H26" s="2736">
        <v>6</v>
      </c>
      <c r="I26" s="125" t="s">
        <v>1531</v>
      </c>
      <c r="J26" s="2713">
        <v>1</v>
      </c>
      <c r="K26" s="61" t="s">
        <v>914</v>
      </c>
      <c r="L26" s="2726" t="s">
        <v>214</v>
      </c>
      <c r="M26" s="2727">
        <v>15</v>
      </c>
      <c r="N26" s="2780">
        <v>3</v>
      </c>
      <c r="O26" s="2780"/>
      <c r="P26" s="61" t="s">
        <v>1532</v>
      </c>
      <c r="Q26" s="2726" t="s">
        <v>1533</v>
      </c>
      <c r="R26" s="2727">
        <v>6</v>
      </c>
      <c r="S26" s="2780"/>
      <c r="T26" s="2780"/>
      <c r="U26" s="61" t="s">
        <v>1534</v>
      </c>
      <c r="V26" s="2726" t="s">
        <v>302</v>
      </c>
      <c r="W26" s="2727">
        <v>6</v>
      </c>
      <c r="X26" s="2780"/>
      <c r="Y26" s="2780"/>
      <c r="Z26" s="61"/>
      <c r="AA26" s="2726"/>
      <c r="AB26" s="2727"/>
      <c r="AC26" s="2780"/>
      <c r="AD26" s="2781"/>
      <c r="AE26" s="2771" t="s">
        <v>229</v>
      </c>
      <c r="AF26" s="282">
        <v>0.5</v>
      </c>
      <c r="AG26" s="2588"/>
      <c r="AH26" s="1524"/>
      <c r="AI26" s="2719">
        <f t="shared" si="4"/>
        <v>0.5</v>
      </c>
      <c r="AJ26" s="2730"/>
      <c r="AK26" s="2731"/>
      <c r="AL26" s="2782"/>
      <c r="AM26" s="2730"/>
      <c r="AN26" s="2733"/>
      <c r="AO26" s="2783"/>
      <c r="AP26" s="2149">
        <f t="shared" ref="AP26:AP27" si="31">(M26+R26+W26+AB26)-B26</f>
        <v>0</v>
      </c>
      <c r="AQ26" s="80">
        <f t="shared" ref="AQ26:AQ27" si="32">(N26+S26+X26+AC26)-(C26+D26)</f>
        <v>0</v>
      </c>
      <c r="AR26" s="81">
        <f t="shared" ref="AR26:AR27" si="33">(O26+T26+Y26+AD26)-H26</f>
        <v>-6</v>
      </c>
    </row>
    <row r="27" spans="1:44" ht="30" customHeight="1">
      <c r="A27" s="5114"/>
      <c r="B27" s="2707">
        <v>27</v>
      </c>
      <c r="C27" s="2707">
        <v>3</v>
      </c>
      <c r="D27" s="2708">
        <f t="shared" si="30"/>
        <v>0</v>
      </c>
      <c r="E27" s="2709"/>
      <c r="F27" s="2710"/>
      <c r="G27" s="2711"/>
      <c r="H27" s="2736">
        <v>6</v>
      </c>
      <c r="I27" s="125" t="s">
        <v>1535</v>
      </c>
      <c r="J27" s="2713">
        <v>1</v>
      </c>
      <c r="K27" s="61" t="s">
        <v>897</v>
      </c>
      <c r="L27" s="2726" t="s">
        <v>302</v>
      </c>
      <c r="M27" s="2727">
        <v>15</v>
      </c>
      <c r="N27" s="2727">
        <v>3</v>
      </c>
      <c r="O27" s="2727"/>
      <c r="P27" s="61"/>
      <c r="Q27" s="2726"/>
      <c r="R27" s="2727"/>
      <c r="S27" s="2727"/>
      <c r="T27" s="2727"/>
      <c r="U27" s="61" t="s">
        <v>1536</v>
      </c>
      <c r="V27" s="2726" t="s">
        <v>1537</v>
      </c>
      <c r="W27" s="2727">
        <v>6</v>
      </c>
      <c r="X27" s="2727"/>
      <c r="Y27" s="2727"/>
      <c r="Z27" s="61"/>
      <c r="AA27" s="2726"/>
      <c r="AB27" s="2727"/>
      <c r="AC27" s="2727"/>
      <c r="AD27" s="2765"/>
      <c r="AE27" s="2766" t="s">
        <v>228</v>
      </c>
      <c r="AF27" s="2729">
        <v>0.25</v>
      </c>
      <c r="AG27" s="2761" t="s">
        <v>229</v>
      </c>
      <c r="AH27" s="2762">
        <v>0.25</v>
      </c>
      <c r="AI27" s="2719">
        <f t="shared" si="4"/>
        <v>0.5</v>
      </c>
      <c r="AJ27" s="2730"/>
      <c r="AK27" s="2731"/>
      <c r="AL27" s="2772"/>
      <c r="AM27" s="2730"/>
      <c r="AN27" s="2733"/>
      <c r="AO27" s="2774"/>
      <c r="AP27" s="2149">
        <f t="shared" si="31"/>
        <v>-6</v>
      </c>
      <c r="AQ27" s="80">
        <f t="shared" si="32"/>
        <v>0</v>
      </c>
      <c r="AR27" s="81">
        <f t="shared" si="33"/>
        <v>-6</v>
      </c>
    </row>
    <row r="28" spans="1:44" ht="16.5" thickBot="1">
      <c r="A28" s="819" t="s">
        <v>184</v>
      </c>
      <c r="B28" s="2775">
        <f>B27+B26</f>
        <v>54</v>
      </c>
      <c r="C28" s="2775">
        <f t="shared" ref="C28:H28" si="34">C27+C26</f>
        <v>6</v>
      </c>
      <c r="D28" s="2776">
        <f t="shared" si="34"/>
        <v>0</v>
      </c>
      <c r="E28" s="2777">
        <f t="shared" si="34"/>
        <v>0</v>
      </c>
      <c r="F28" s="2775">
        <f t="shared" ref="F28:G28" si="35">F27+F26</f>
        <v>0</v>
      </c>
      <c r="G28" s="2778">
        <f t="shared" si="35"/>
        <v>0</v>
      </c>
      <c r="H28" s="2779">
        <f t="shared" si="34"/>
        <v>12</v>
      </c>
      <c r="I28" s="94"/>
      <c r="J28" s="1210"/>
      <c r="K28" s="298"/>
      <c r="L28" s="98"/>
      <c r="M28" s="493"/>
      <c r="N28" s="493"/>
      <c r="O28" s="493"/>
      <c r="P28" s="99"/>
      <c r="Q28" s="108"/>
      <c r="R28" s="494"/>
      <c r="S28" s="494"/>
      <c r="T28" s="494"/>
      <c r="U28" s="298"/>
      <c r="V28" s="98"/>
      <c r="W28" s="493"/>
      <c r="X28" s="493"/>
      <c r="Y28" s="493"/>
      <c r="Z28" s="99"/>
      <c r="AA28" s="108"/>
      <c r="AB28" s="493"/>
      <c r="AC28" s="2768"/>
      <c r="AD28" s="2769"/>
      <c r="AE28" s="2784"/>
      <c r="AF28" s="2785"/>
      <c r="AG28" s="2786"/>
      <c r="AH28" s="2787"/>
      <c r="AI28" s="2788">
        <f>SUM(AI26:AI27)</f>
        <v>1</v>
      </c>
      <c r="AJ28" s="2789"/>
      <c r="AK28" s="2790"/>
      <c r="AL28" s="2791"/>
      <c r="AM28" s="2789"/>
      <c r="AN28" s="2792"/>
      <c r="AO28" s="2793"/>
      <c r="AP28" s="2793"/>
      <c r="AQ28" s="2793"/>
      <c r="AR28" s="2793"/>
    </row>
    <row r="29" spans="1:44" ht="15.75" customHeight="1" thickBot="1">
      <c r="A29" s="2794" t="s">
        <v>1054</v>
      </c>
      <c r="B29" s="2795"/>
      <c r="C29" s="696"/>
      <c r="D29" s="696"/>
      <c r="E29" s="1803"/>
      <c r="F29" s="1301"/>
      <c r="G29" s="451"/>
      <c r="H29" s="696"/>
      <c r="I29" s="2796"/>
      <c r="J29" s="2797"/>
      <c r="K29" s="2798"/>
      <c r="L29" s="1583"/>
      <c r="M29" s="702"/>
      <c r="N29" s="702"/>
      <c r="O29" s="702"/>
      <c r="P29" s="2799"/>
      <c r="Q29" s="259"/>
      <c r="R29" s="569"/>
      <c r="S29" s="569"/>
      <c r="T29" s="569"/>
      <c r="U29" s="262"/>
      <c r="V29" s="259"/>
      <c r="W29" s="569"/>
      <c r="X29" s="569"/>
      <c r="Y29" s="569"/>
      <c r="Z29" s="262"/>
      <c r="AA29" s="259"/>
      <c r="AB29" s="569"/>
      <c r="AC29" s="2800"/>
      <c r="AD29" s="2801"/>
      <c r="AE29" s="2802"/>
      <c r="AF29" s="2803"/>
      <c r="AG29" s="2803"/>
      <c r="AH29" s="2804"/>
      <c r="AI29" s="2805"/>
      <c r="AJ29" s="2802"/>
      <c r="AK29" s="2803"/>
      <c r="AL29" s="2804"/>
      <c r="AM29" s="2802"/>
      <c r="AN29" s="2806"/>
      <c r="AO29" s="2807"/>
      <c r="AP29" s="560"/>
      <c r="AQ29" s="560"/>
      <c r="AR29" s="560"/>
    </row>
    <row r="30" spans="1:44" ht="30" customHeight="1">
      <c r="A30" s="5354" t="s">
        <v>1538</v>
      </c>
      <c r="B30" s="2808"/>
      <c r="C30" s="2808"/>
      <c r="D30" s="2708">
        <f t="shared" ref="D30:D31" si="36">SUM(E30:G30)</f>
        <v>0</v>
      </c>
      <c r="E30" s="2809"/>
      <c r="F30" s="2808"/>
      <c r="G30" s="2810"/>
      <c r="H30" s="2811"/>
      <c r="I30" s="59" t="s">
        <v>1378</v>
      </c>
      <c r="J30" s="2812">
        <v>1</v>
      </c>
      <c r="K30" s="62" t="s">
        <v>1539</v>
      </c>
      <c r="L30" s="2726"/>
      <c r="M30" s="1056"/>
      <c r="N30" s="1056"/>
      <c r="O30" s="1056"/>
      <c r="P30" s="61"/>
      <c r="Q30" s="2726"/>
      <c r="R30" s="1056"/>
      <c r="S30" s="1056"/>
      <c r="T30" s="1056"/>
      <c r="U30" s="61"/>
      <c r="V30" s="2726"/>
      <c r="W30" s="1056"/>
      <c r="X30" s="1056"/>
      <c r="Y30" s="1056"/>
      <c r="Z30" s="61"/>
      <c r="AA30" s="2726"/>
      <c r="AB30" s="1056"/>
      <c r="AC30" s="1056"/>
      <c r="AD30" s="2813"/>
      <c r="AE30" s="2814"/>
      <c r="AF30" s="2815"/>
      <c r="AG30" s="2816"/>
      <c r="AH30" s="2817"/>
      <c r="AI30" s="2818"/>
      <c r="AJ30" s="2819" t="s">
        <v>253</v>
      </c>
      <c r="AK30" s="2820" t="s">
        <v>768</v>
      </c>
      <c r="AL30" s="2821">
        <v>0.85</v>
      </c>
      <c r="AM30" s="2819" t="s">
        <v>1055</v>
      </c>
      <c r="AN30" s="2723"/>
      <c r="AO30" s="2822">
        <v>1</v>
      </c>
      <c r="AP30" s="2149">
        <f t="shared" ref="AP30:AP31" si="37">(M30+R30+W30+AB30)-B30</f>
        <v>0</v>
      </c>
      <c r="AQ30" s="80">
        <f t="shared" ref="AQ30:AQ31" si="38">(N30+S30+X30+AC30)-(C30+D30)</f>
        <v>0</v>
      </c>
      <c r="AR30" s="81">
        <f t="shared" ref="AR30:AR31" si="39">(O30+T30+Y30+AD30)-H30</f>
        <v>0</v>
      </c>
    </row>
    <row r="31" spans="1:44" ht="30" customHeight="1">
      <c r="A31" s="5355"/>
      <c r="B31" s="2808"/>
      <c r="C31" s="2808"/>
      <c r="D31" s="2708">
        <f t="shared" si="36"/>
        <v>0</v>
      </c>
      <c r="E31" s="2809"/>
      <c r="F31" s="2808"/>
      <c r="G31" s="2810"/>
      <c r="H31" s="2811"/>
      <c r="I31" s="59" t="s">
        <v>1540</v>
      </c>
      <c r="J31" s="287"/>
      <c r="K31" s="61"/>
      <c r="L31" s="2737"/>
      <c r="M31" s="511"/>
      <c r="N31" s="511"/>
      <c r="O31" s="511"/>
      <c r="P31" s="61"/>
      <c r="Q31" s="2737"/>
      <c r="R31" s="511"/>
      <c r="S31" s="511"/>
      <c r="T31" s="511"/>
      <c r="U31" s="61"/>
      <c r="V31" s="2737"/>
      <c r="W31" s="511"/>
      <c r="X31" s="511"/>
      <c r="Y31" s="511"/>
      <c r="Z31" s="61"/>
      <c r="AA31" s="2737"/>
      <c r="AB31" s="511"/>
      <c r="AC31" s="511"/>
      <c r="AD31" s="2813"/>
      <c r="AE31" s="2823"/>
      <c r="AF31" s="1523"/>
      <c r="AG31" s="2824" t="s">
        <v>362</v>
      </c>
      <c r="AH31" s="2825">
        <v>0.15</v>
      </c>
      <c r="AI31" s="2719">
        <f t="shared" si="4"/>
        <v>0.15</v>
      </c>
      <c r="AJ31" s="2730"/>
      <c r="AK31" s="2731"/>
      <c r="AL31" s="2772"/>
      <c r="AM31" s="2730"/>
      <c r="AN31" s="2733"/>
      <c r="AO31" s="2774"/>
      <c r="AP31" s="2149">
        <f t="shared" si="37"/>
        <v>0</v>
      </c>
      <c r="AQ31" s="80">
        <f t="shared" si="38"/>
        <v>0</v>
      </c>
      <c r="AR31" s="81">
        <f t="shared" si="39"/>
        <v>0</v>
      </c>
    </row>
    <row r="32" spans="1:44" ht="16.5" thickBot="1">
      <c r="A32" s="819" t="s">
        <v>578</v>
      </c>
      <c r="B32" s="2775">
        <f>B31+B30</f>
        <v>0</v>
      </c>
      <c r="C32" s="2775">
        <f t="shared" ref="C32:H32" si="40">C31+C30</f>
        <v>0</v>
      </c>
      <c r="D32" s="2776">
        <f t="shared" si="40"/>
        <v>0</v>
      </c>
      <c r="E32" s="2777">
        <f t="shared" si="40"/>
        <v>0</v>
      </c>
      <c r="F32" s="2775">
        <f t="shared" ref="F32:G32" si="41">F31+F30</f>
        <v>0</v>
      </c>
      <c r="G32" s="2778">
        <f t="shared" si="41"/>
        <v>0</v>
      </c>
      <c r="H32" s="2779">
        <f t="shared" si="40"/>
        <v>0</v>
      </c>
      <c r="I32" s="94"/>
      <c r="J32" s="1210"/>
      <c r="K32" s="298"/>
      <c r="L32" s="98"/>
      <c r="M32" s="493"/>
      <c r="N32" s="493"/>
      <c r="O32" s="493"/>
      <c r="P32" s="99"/>
      <c r="Q32" s="108"/>
      <c r="R32" s="494"/>
      <c r="S32" s="494"/>
      <c r="T32" s="494"/>
      <c r="U32" s="298"/>
      <c r="V32" s="98"/>
      <c r="W32" s="493"/>
      <c r="X32" s="493"/>
      <c r="Y32" s="493"/>
      <c r="Z32" s="99"/>
      <c r="AA32" s="108"/>
      <c r="AB32" s="493"/>
      <c r="AC32" s="493"/>
      <c r="AD32" s="1757"/>
      <c r="AE32" s="2826"/>
      <c r="AF32" s="2827"/>
      <c r="AG32" s="2827"/>
      <c r="AH32" s="2828"/>
      <c r="AI32" s="2829">
        <f>SUM(AI30:AI31)</f>
        <v>0.15</v>
      </c>
      <c r="AJ32" s="2830"/>
      <c r="AK32" s="2831"/>
      <c r="AL32" s="2832">
        <v>100</v>
      </c>
      <c r="AM32" s="2833"/>
      <c r="AN32" s="2834"/>
      <c r="AO32" s="2835">
        <v>100</v>
      </c>
      <c r="AP32" s="2793"/>
      <c r="AQ32" s="2793"/>
      <c r="AR32" s="2793"/>
    </row>
    <row r="33" spans="1:44" ht="16.5" thickBot="1">
      <c r="A33" s="2836" t="s">
        <v>255</v>
      </c>
      <c r="B33" s="2837">
        <f>B11+B16+B19+B22+B25+B28</f>
        <v>215</v>
      </c>
      <c r="C33" s="2838">
        <f>C11+C16+C19+C22+C25+C28</f>
        <v>93</v>
      </c>
      <c r="D33" s="2839">
        <f t="shared" ref="D33:E33" si="42">D11+D16+D19+D22+D25+D28</f>
        <v>32</v>
      </c>
      <c r="E33" s="2840">
        <f t="shared" si="42"/>
        <v>0</v>
      </c>
      <c r="F33" s="2841">
        <f t="shared" ref="F33:G33" si="43">F11+F16+F19+F22+F25+F28</f>
        <v>32</v>
      </c>
      <c r="G33" s="2842">
        <f t="shared" si="43"/>
        <v>0</v>
      </c>
      <c r="H33" s="2843">
        <f>H11+H16+H19+H22+H25+H28</f>
        <v>40</v>
      </c>
      <c r="I33" s="2844"/>
      <c r="J33" s="2845"/>
      <c r="K33" s="2846"/>
      <c r="L33" s="2847"/>
      <c r="M33" s="1118"/>
      <c r="N33" s="1118"/>
      <c r="O33" s="1118"/>
      <c r="P33" s="2846"/>
      <c r="Q33" s="2847"/>
      <c r="R33" s="1118"/>
      <c r="S33" s="1118"/>
      <c r="T33" s="1118"/>
      <c r="U33" s="2846"/>
      <c r="V33" s="2847"/>
      <c r="W33" s="1118"/>
      <c r="X33" s="1118"/>
      <c r="Y33" s="1118"/>
      <c r="Z33" s="2846"/>
      <c r="AA33" s="2847"/>
      <c r="AB33" s="1118"/>
      <c r="AC33" s="1118"/>
      <c r="AD33" s="1118"/>
      <c r="AE33" s="2847"/>
      <c r="AF33" s="2847"/>
      <c r="AG33" s="2847"/>
      <c r="AH33" s="2847"/>
      <c r="AI33" s="2847"/>
      <c r="AJ33" s="2847"/>
      <c r="AK33" s="2847"/>
      <c r="AL33" s="2847"/>
      <c r="AM33" s="2847"/>
      <c r="AN33" s="2847"/>
      <c r="AO33" s="2847"/>
      <c r="AP33" s="2847"/>
      <c r="AQ33" s="2847"/>
      <c r="AR33" s="2847"/>
    </row>
    <row r="34" spans="1:44" ht="15.75" thickBot="1"/>
    <row r="35" spans="1:44" ht="16.5" thickBot="1">
      <c r="A35" s="206" t="s">
        <v>124</v>
      </c>
      <c r="B35"/>
      <c r="D35" s="207"/>
      <c r="E35" s="207"/>
      <c r="F35" s="207"/>
      <c r="G35" s="207"/>
      <c r="H35" s="207"/>
      <c r="I35" s="206" t="s">
        <v>124</v>
      </c>
      <c r="K35" s="1148"/>
      <c r="L35" s="1148"/>
      <c r="M35" s="961"/>
      <c r="N35" s="961"/>
      <c r="O35" s="961"/>
      <c r="P35" s="1148"/>
      <c r="Q35" s="1148"/>
      <c r="R35" s="961"/>
      <c r="S35" s="961"/>
      <c r="T35" s="961"/>
      <c r="U35" s="1148"/>
      <c r="V35" s="1148"/>
      <c r="W35" s="961"/>
      <c r="X35" s="961"/>
      <c r="Y35" s="961"/>
      <c r="Z35" s="1148"/>
      <c r="AA35" s="1148"/>
      <c r="AB35" s="961"/>
      <c r="AC35" s="961"/>
      <c r="AD35" s="961"/>
      <c r="AE35" s="1148"/>
      <c r="AF35" s="1148"/>
      <c r="AG35" s="1148"/>
      <c r="AH35" s="1148"/>
      <c r="AI35" s="5345" t="s">
        <v>256</v>
      </c>
      <c r="AJ35" s="5346"/>
      <c r="AK35" s="5346"/>
      <c r="AL35" s="5347"/>
      <c r="AM35" s="5267" t="s">
        <v>257</v>
      </c>
      <c r="AN35" s="5268"/>
      <c r="AO35" s="5268"/>
      <c r="AP35" s="5269"/>
    </row>
    <row r="36" spans="1:44" ht="16.5" thickBot="1">
      <c r="A36" s="211" t="s">
        <v>258</v>
      </c>
      <c r="B36"/>
      <c r="D36" s="207"/>
      <c r="E36" s="207"/>
      <c r="F36" s="207"/>
      <c r="G36" s="207"/>
      <c r="H36" s="207"/>
      <c r="I36" s="212" t="s">
        <v>259</v>
      </c>
      <c r="K36" s="1148"/>
      <c r="L36" s="1148"/>
      <c r="M36" s="961"/>
      <c r="N36" s="961"/>
      <c r="O36" s="961"/>
      <c r="P36" s="1148"/>
      <c r="Q36" s="1148"/>
      <c r="R36" s="961"/>
      <c r="S36" s="961"/>
      <c r="T36" s="961"/>
      <c r="U36" s="1148"/>
      <c r="V36" s="1148"/>
      <c r="W36" s="961"/>
      <c r="X36" s="961"/>
      <c r="Y36" s="961"/>
      <c r="Z36" s="1148"/>
      <c r="AA36" s="1148"/>
      <c r="AB36" s="961"/>
      <c r="AC36" s="961"/>
      <c r="AD36" s="961"/>
      <c r="AE36" s="1148"/>
      <c r="AF36" s="1148"/>
      <c r="AG36" s="1148"/>
      <c r="AH36" s="1148"/>
      <c r="AI36" s="5348" t="s">
        <v>1541</v>
      </c>
      <c r="AJ36" s="5349"/>
      <c r="AK36" s="5349"/>
      <c r="AL36" s="5350"/>
      <c r="AM36" s="2688" t="s">
        <v>261</v>
      </c>
      <c r="AN36" s="2689" t="s">
        <v>262</v>
      </c>
      <c r="AO36" s="2690" t="s">
        <v>1088</v>
      </c>
      <c r="AP36" s="672" t="s">
        <v>454</v>
      </c>
    </row>
    <row r="37" spans="1:44" ht="16.5" thickBot="1">
      <c r="A37" s="216" t="s">
        <v>265</v>
      </c>
      <c r="B37"/>
      <c r="D37" s="207"/>
      <c r="E37" s="207"/>
      <c r="F37" s="207"/>
      <c r="G37" s="207"/>
      <c r="H37" s="207"/>
      <c r="I37" s="212" t="s">
        <v>266</v>
      </c>
      <c r="AI37" s="5351" t="s">
        <v>267</v>
      </c>
      <c r="AJ37" s="5352"/>
      <c r="AK37" s="5352"/>
      <c r="AL37" s="5353"/>
      <c r="AM37" s="2848">
        <f>B33</f>
        <v>215</v>
      </c>
      <c r="AN37" s="2848">
        <f>C33</f>
        <v>93</v>
      </c>
      <c r="AO37" s="2849">
        <f>D33</f>
        <v>32</v>
      </c>
      <c r="AP37" s="1927">
        <f>H33</f>
        <v>40</v>
      </c>
    </row>
    <row r="38" spans="1:44" ht="16.5" thickBot="1">
      <c r="A38" s="211" t="s">
        <v>268</v>
      </c>
      <c r="B38"/>
      <c r="D38" s="207"/>
      <c r="E38" s="207"/>
      <c r="F38" s="207"/>
      <c r="G38" s="207"/>
      <c r="H38" s="207"/>
      <c r="I38" s="212" t="s">
        <v>269</v>
      </c>
      <c r="AI38" s="5339" t="s">
        <v>369</v>
      </c>
      <c r="AJ38" s="5340"/>
      <c r="AK38" s="5340"/>
      <c r="AL38" s="5341"/>
      <c r="AM38" s="2418"/>
      <c r="AN38" s="2850" t="s">
        <v>271</v>
      </c>
      <c r="AO38" s="2418"/>
    </row>
    <row r="39" spans="1:44" ht="16.5" thickBot="1">
      <c r="A39" s="223" t="s">
        <v>272</v>
      </c>
      <c r="B39"/>
      <c r="D39" s="207"/>
      <c r="E39" s="207"/>
      <c r="F39" s="207"/>
      <c r="G39" s="207"/>
      <c r="H39" s="207"/>
      <c r="I39" s="212" t="s">
        <v>273</v>
      </c>
      <c r="AI39" s="5342" t="s">
        <v>719</v>
      </c>
      <c r="AJ39" s="5343"/>
      <c r="AK39" s="5343"/>
      <c r="AL39" s="5344"/>
      <c r="AM39" s="2418"/>
      <c r="AN39" s="2848">
        <f>AM37+AN37+AO37+AP37</f>
        <v>380</v>
      </c>
      <c r="AO39" s="2418"/>
    </row>
    <row r="40" spans="1:44" ht="15.75">
      <c r="A40" s="223" t="s">
        <v>275</v>
      </c>
      <c r="B40"/>
      <c r="D40" s="207"/>
      <c r="E40" s="207"/>
      <c r="F40" s="207"/>
      <c r="G40" s="207"/>
      <c r="H40" s="207"/>
      <c r="I40" s="225" t="s">
        <v>276</v>
      </c>
      <c r="AM40" s="10"/>
      <c r="AN40" s="10"/>
      <c r="AO40" s="10"/>
    </row>
    <row r="41" spans="1:44" ht="15.75">
      <c r="A41" s="223" t="s">
        <v>277</v>
      </c>
      <c r="B41"/>
      <c r="D41" s="207"/>
      <c r="E41" s="207"/>
      <c r="F41" s="207"/>
      <c r="G41" s="207"/>
      <c r="H41" s="207"/>
      <c r="I41" s="212" t="s">
        <v>278</v>
      </c>
    </row>
    <row r="42" spans="1:44" ht="15.75">
      <c r="A42" s="223" t="s">
        <v>279</v>
      </c>
      <c r="B42"/>
      <c r="D42" s="207"/>
      <c r="E42" s="207"/>
      <c r="F42" s="207"/>
      <c r="G42" s="207"/>
      <c r="H42" s="207"/>
      <c r="I42" s="225" t="s">
        <v>280</v>
      </c>
    </row>
    <row r="43" spans="1:44" ht="15.75">
      <c r="A43" s="223" t="s">
        <v>281</v>
      </c>
      <c r="B43"/>
      <c r="D43" s="207"/>
      <c r="E43" s="207"/>
      <c r="F43" s="207"/>
      <c r="G43" s="207"/>
      <c r="H43" s="207"/>
      <c r="I43" s="225" t="s">
        <v>282</v>
      </c>
    </row>
    <row r="44" spans="1:44" ht="16.5" thickBot="1">
      <c r="A44" s="226" t="s">
        <v>283</v>
      </c>
      <c r="B44"/>
      <c r="D44" s="207"/>
      <c r="E44" s="207"/>
      <c r="F44" s="207"/>
      <c r="G44" s="207"/>
      <c r="H44" s="207"/>
      <c r="I44" s="227" t="s">
        <v>284</v>
      </c>
    </row>
    <row r="45" spans="1:44">
      <c r="A45"/>
      <c r="B45"/>
      <c r="I45"/>
    </row>
    <row r="46" spans="1:44">
      <c r="A46"/>
      <c r="B46"/>
      <c r="I46"/>
    </row>
    <row r="47" spans="1:44">
      <c r="A47"/>
      <c r="B47"/>
      <c r="I47"/>
    </row>
    <row r="48" spans="1:44">
      <c r="A48"/>
      <c r="B48"/>
      <c r="I48"/>
    </row>
    <row r="49" spans="1:9">
      <c r="A49"/>
      <c r="B49"/>
      <c r="I49"/>
    </row>
    <row r="50" spans="1:9">
      <c r="A50"/>
      <c r="B50"/>
      <c r="I50"/>
    </row>
    <row r="51" spans="1:9">
      <c r="A51"/>
      <c r="B51"/>
      <c r="I51"/>
    </row>
    <row r="52" spans="1:9">
      <c r="A52"/>
      <c r="B52"/>
      <c r="I52"/>
    </row>
    <row r="53" spans="1:9">
      <c r="A53"/>
      <c r="B53"/>
      <c r="I53"/>
    </row>
  </sheetData>
  <sheetProtection algorithmName="SHA-512" hashValue="7fnWIAsmhiTZokC6UXPMJ2Y/Iljb/ZHigLcfBJR1YETECX1tUJC+lxz91O31Eq7Pcg451LsmgKbvYpkf/o1Pcg==" saltValue="okM0xK+ndP+qMR4A9BvUQg==" spinCount="100000" sheet="1" objects="1" scenarios="1"/>
  <protectedRanges>
    <protectedRange sqref="K7:AD31" name="Plage1"/>
  </protectedRanges>
  <mergeCells count="30">
    <mergeCell ref="AE5:AH5"/>
    <mergeCell ref="AM35:AP35"/>
    <mergeCell ref="AI38:AL38"/>
    <mergeCell ref="AI39:AL39"/>
    <mergeCell ref="A30:A31"/>
    <mergeCell ref="A7:A10"/>
    <mergeCell ref="AI35:AL35"/>
    <mergeCell ref="AI36:AL36"/>
    <mergeCell ref="AI37:AL37"/>
    <mergeCell ref="A1:A2"/>
    <mergeCell ref="B1:I2"/>
    <mergeCell ref="A26:A27"/>
    <mergeCell ref="A23:A24"/>
    <mergeCell ref="A20:A21"/>
    <mergeCell ref="A17:A18"/>
    <mergeCell ref="A12:A15"/>
    <mergeCell ref="B3:I3"/>
    <mergeCell ref="A4:A5"/>
    <mergeCell ref="B4:D4"/>
    <mergeCell ref="I4:I5"/>
    <mergeCell ref="AL2:AO2"/>
    <mergeCell ref="AL1:AO1"/>
    <mergeCell ref="K4:O4"/>
    <mergeCell ref="P4:T4"/>
    <mergeCell ref="U4:Y4"/>
    <mergeCell ref="Z4:AD4"/>
    <mergeCell ref="AE4:AI4"/>
    <mergeCell ref="K1:L1"/>
    <mergeCell ref="K2:L2"/>
    <mergeCell ref="K3:L3"/>
  </mergeCells>
  <conditionalFormatting sqref="K7:AD10">
    <cfRule type="cellIs" dxfId="229" priority="124" operator="equal">
      <formula>"_A_TROUVER"</formula>
    </cfRule>
  </conditionalFormatting>
  <conditionalFormatting sqref="K12:AD15">
    <cfRule type="cellIs" dxfId="228" priority="73" operator="equal">
      <formula>"_A_TROUVER"</formula>
    </cfRule>
  </conditionalFormatting>
  <conditionalFormatting sqref="K17:AD18">
    <cfRule type="cellIs" dxfId="227" priority="77" operator="equal">
      <formula>"_A_TROUVER"</formula>
    </cfRule>
  </conditionalFormatting>
  <conditionalFormatting sqref="K20:AD21">
    <cfRule type="cellIs" dxfId="226" priority="85" operator="equal">
      <formula>"_A_TROUVER"</formula>
    </cfRule>
  </conditionalFormatting>
  <conditionalFormatting sqref="K23:AD24 K30:L31">
    <cfRule type="cellIs" dxfId="225" priority="184" operator="equal">
      <formula>"_A_TROUVER"</formula>
    </cfRule>
  </conditionalFormatting>
  <conditionalFormatting sqref="K26:AD27">
    <cfRule type="cellIs" dxfId="224" priority="74" operator="equal">
      <formula>"_A_TROUVER"</formula>
    </cfRule>
  </conditionalFormatting>
  <conditionalFormatting sqref="P30:Q31">
    <cfRule type="cellIs" dxfId="223" priority="144" operator="equal">
      <formula>"_A_TROUVER"</formula>
    </cfRule>
  </conditionalFormatting>
  <conditionalFormatting sqref="U30:V31">
    <cfRule type="cellIs" dxfId="222" priority="125" operator="equal">
      <formula>"_A_TROUVER"</formula>
    </cfRule>
  </conditionalFormatting>
  <conditionalFormatting sqref="Z30:AA31">
    <cfRule type="cellIs" dxfId="221" priority="106" operator="equal">
      <formula>"_A_TROUVER"</formula>
    </cfRule>
  </conditionalFormatting>
  <conditionalFormatting sqref="AI35:AI39">
    <cfRule type="cellIs" dxfId="220" priority="90" operator="equal">
      <formula>"_A_TROUVER"</formula>
    </cfRule>
  </conditionalFormatting>
  <conditionalFormatting sqref="AM40">
    <cfRule type="cellIs" dxfId="219" priority="178" operator="equal">
      <formula>"_A_TROUVER"</formula>
    </cfRule>
  </conditionalFormatting>
  <conditionalFormatting sqref="AP7:AP10">
    <cfRule type="cellIs" dxfId="218" priority="60" operator="lessThan">
      <formula>0</formula>
    </cfRule>
  </conditionalFormatting>
  <conditionalFormatting sqref="AP12:AP15">
    <cfRule type="cellIs" dxfId="217" priority="44" operator="lessThan">
      <formula>0</formula>
    </cfRule>
  </conditionalFormatting>
  <conditionalFormatting sqref="AP17:AP18">
    <cfRule type="cellIs" dxfId="216" priority="36" operator="lessThan">
      <formula>0</formula>
    </cfRule>
  </conditionalFormatting>
  <conditionalFormatting sqref="AP20:AP21">
    <cfRule type="cellIs" dxfId="215" priority="28" operator="lessThan">
      <formula>0</formula>
    </cfRule>
  </conditionalFormatting>
  <conditionalFormatting sqref="AP23:AP24">
    <cfRule type="cellIs" dxfId="214" priority="20" operator="lessThan">
      <formula>0</formula>
    </cfRule>
  </conditionalFormatting>
  <conditionalFormatting sqref="AP26:AP27">
    <cfRule type="cellIs" dxfId="213" priority="12" operator="lessThan">
      <formula>0</formula>
    </cfRule>
  </conditionalFormatting>
  <conditionalFormatting sqref="AP30:AP31">
    <cfRule type="cellIs" dxfId="212" priority="4" operator="lessThan">
      <formula>0</formula>
    </cfRule>
  </conditionalFormatting>
  <conditionalFormatting sqref="AP7:AR10">
    <cfRule type="cellIs" dxfId="211" priority="57" operator="greaterThan">
      <formula>0</formula>
    </cfRule>
  </conditionalFormatting>
  <conditionalFormatting sqref="AP12:AR15">
    <cfRule type="cellIs" dxfId="210" priority="41" operator="greaterThan">
      <formula>0</formula>
    </cfRule>
  </conditionalFormatting>
  <conditionalFormatting sqref="AP17:AR18">
    <cfRule type="cellIs" dxfId="209" priority="33" operator="greaterThan">
      <formula>0</formula>
    </cfRule>
  </conditionalFormatting>
  <conditionalFormatting sqref="AP20:AR21">
    <cfRule type="cellIs" dxfId="208" priority="25" operator="greaterThan">
      <formula>0</formula>
    </cfRule>
  </conditionalFormatting>
  <conditionalFormatting sqref="AP23:AR24">
    <cfRule type="cellIs" dxfId="207" priority="17" operator="greaterThan">
      <formula>0</formula>
    </cfRule>
  </conditionalFormatting>
  <conditionalFormatting sqref="AP26:AR27">
    <cfRule type="cellIs" dxfId="206" priority="9" operator="greaterThan">
      <formula>0</formula>
    </cfRule>
  </conditionalFormatting>
  <conditionalFormatting sqref="AP30:AR31">
    <cfRule type="cellIs" dxfId="205" priority="1" operator="greaterThan">
      <formula>0</formula>
    </cfRule>
  </conditionalFormatting>
  <conditionalFormatting sqref="AQ7:AQ10">
    <cfRule type="cellIs" dxfId="204" priority="59" operator="lessThan">
      <formula>0</formula>
    </cfRule>
  </conditionalFormatting>
  <conditionalFormatting sqref="AQ12:AQ15">
    <cfRule type="cellIs" dxfId="203" priority="43" operator="lessThan">
      <formula>0</formula>
    </cfRule>
  </conditionalFormatting>
  <conditionalFormatting sqref="AQ17:AQ18">
    <cfRule type="cellIs" dxfId="202" priority="35" operator="lessThan">
      <formula>0</formula>
    </cfRule>
  </conditionalFormatting>
  <conditionalFormatting sqref="AQ20:AQ21">
    <cfRule type="cellIs" dxfId="201" priority="27" operator="lessThan">
      <formula>0</formula>
    </cfRule>
  </conditionalFormatting>
  <conditionalFormatting sqref="AQ23:AQ24">
    <cfRule type="cellIs" dxfId="200" priority="19" operator="lessThan">
      <formula>0</formula>
    </cfRule>
  </conditionalFormatting>
  <conditionalFormatting sqref="AQ26:AQ27">
    <cfRule type="cellIs" dxfId="199" priority="11" operator="lessThan">
      <formula>0</formula>
    </cfRule>
  </conditionalFormatting>
  <conditionalFormatting sqref="AQ30:AQ31">
    <cfRule type="cellIs" dxfId="198" priority="3" operator="lessThan">
      <formula>0</formula>
    </cfRule>
  </conditionalFormatting>
  <conditionalFormatting sqref="AR7:AR10">
    <cfRule type="cellIs" dxfId="197" priority="58" operator="lessThan">
      <formula>0</formula>
    </cfRule>
  </conditionalFormatting>
  <conditionalFormatting sqref="AR12:AR15">
    <cfRule type="cellIs" dxfId="196" priority="42" operator="lessThan">
      <formula>0</formula>
    </cfRule>
  </conditionalFormatting>
  <conditionalFormatting sqref="AR17:AR18">
    <cfRule type="cellIs" dxfId="195" priority="34" operator="lessThan">
      <formula>0</formula>
    </cfRule>
  </conditionalFormatting>
  <conditionalFormatting sqref="AR20:AR21">
    <cfRule type="cellIs" dxfId="194" priority="26" operator="lessThan">
      <formula>0</formula>
    </cfRule>
  </conditionalFormatting>
  <conditionalFormatting sqref="AR23:AR24">
    <cfRule type="cellIs" dxfId="193" priority="18" operator="lessThan">
      <formula>0</formula>
    </cfRule>
  </conditionalFormatting>
  <conditionalFormatting sqref="AR26:AR27">
    <cfRule type="cellIs" dxfId="192" priority="10" operator="lessThan">
      <formula>0</formula>
    </cfRule>
  </conditionalFormatting>
  <conditionalFormatting sqref="AR30:AR31">
    <cfRule type="cellIs" dxfId="191" priority="2" operator="lessThan">
      <formula>0</formula>
    </cfRule>
  </conditionalFormatting>
  <printOptions horizontalCentered="1"/>
  <pageMargins left="0.19685039370078741" right="0.19685039370078741" top="0.19685039370078741" bottom="0.19685039370078741" header="0.19685039370078741" footer="0.19685039370078741"/>
  <pageSetup paperSize="8" scale="35" orientation="landscape" r:id="rId1"/>
  <colBreaks count="1" manualBreakCount="1">
    <brk id="41" max="1048575" man="1"/>
  </colBreaks>
  <ignoredErrors>
    <ignoredError sqref="AI11 AI16 AI22 AI25 D22 D25 D16 D11" formula="1"/>
    <ignoredError sqref="D26:D27 D21 D17 D15 D12:D13 D10" formulaRange="1"/>
    <ignoredError sqref="AM37:AN37 AN39" unlockedFormula="1"/>
  </ignoredErrors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476A2A-F74C-451E-85A7-D99236132817}">
  <sheetPr>
    <tabColor rgb="FF006082"/>
  </sheetPr>
  <dimension ref="A1:AS53"/>
  <sheetViews>
    <sheetView zoomScale="90" zoomScaleNormal="90" workbookViewId="0">
      <selection activeCell="T1" sqref="T1:W2"/>
    </sheetView>
  </sheetViews>
  <sheetFormatPr defaultColWidth="0.28515625" defaultRowHeight="15" outlineLevelCol="1"/>
  <cols>
    <col min="1" max="1" width="33.5703125" style="665" customWidth="1"/>
    <col min="2" max="2" width="6" style="10" customWidth="1"/>
    <col min="3" max="7" width="6" customWidth="1"/>
    <col min="8" max="8" width="6.7109375" customWidth="1"/>
    <col min="9" max="9" width="43.28515625" style="1572" customWidth="1"/>
    <col min="10" max="10" width="6.140625" style="10" customWidth="1"/>
    <col min="11" max="11" width="16" style="664" customWidth="1"/>
    <col min="12" max="12" width="16" customWidth="1"/>
    <col min="13" max="13" width="4" style="428" bestFit="1" customWidth="1" outlineLevel="1"/>
    <col min="14" max="14" width="4.7109375" style="428" bestFit="1" customWidth="1" outlineLevel="1"/>
    <col min="15" max="15" width="5.5703125" style="428" customWidth="1" outlineLevel="1"/>
    <col min="16" max="16" width="16" style="664" customWidth="1" outlineLevel="1"/>
    <col min="17" max="17" width="16" customWidth="1" outlineLevel="1"/>
    <col min="18" max="18" width="4" style="428" bestFit="1" customWidth="1" outlineLevel="1"/>
    <col min="19" max="19" width="4.7109375" style="428" bestFit="1" customWidth="1" outlineLevel="1"/>
    <col min="20" max="20" width="5.5703125" style="428" customWidth="1" outlineLevel="1"/>
    <col min="21" max="21" width="16" style="664" customWidth="1" outlineLevel="1"/>
    <col min="22" max="22" width="16" customWidth="1" outlineLevel="1"/>
    <col min="23" max="23" width="4" style="428" bestFit="1" customWidth="1" outlineLevel="1"/>
    <col min="24" max="24" width="4.7109375" style="428" bestFit="1" customWidth="1" outlineLevel="1"/>
    <col min="25" max="25" width="5.5703125" style="428" customWidth="1" outlineLevel="1"/>
    <col min="26" max="26" width="16" style="664" customWidth="1" outlineLevel="1"/>
    <col min="27" max="27" width="16" customWidth="1" outlineLevel="1"/>
    <col min="28" max="28" width="4" style="428" bestFit="1" customWidth="1" outlineLevel="1"/>
    <col min="29" max="29" width="4.7109375" style="428" bestFit="1" customWidth="1" outlineLevel="1"/>
    <col min="30" max="30" width="5.5703125" style="428" customWidth="1" outlineLevel="1"/>
    <col min="31" max="41" width="7.28515625" customWidth="1"/>
    <col min="42" max="42" width="5.5703125" customWidth="1" outlineLevel="1"/>
    <col min="43" max="43" width="5.42578125" bestFit="1" customWidth="1" outlineLevel="1"/>
    <col min="44" max="44" width="6" customWidth="1"/>
    <col min="45" max="45" width="9.7109375" customWidth="1"/>
    <col min="46" max="48" width="6" customWidth="1"/>
    <col min="49" max="49" width="15.28515625" customWidth="1"/>
    <col min="50" max="50" width="16.28515625" customWidth="1"/>
    <col min="51" max="51" width="15.42578125" customWidth="1"/>
    <col min="52" max="54" width="6" customWidth="1"/>
    <col min="55" max="55" width="27" customWidth="1"/>
    <col min="56" max="56" width="58.28515625" customWidth="1"/>
    <col min="57" max="57" width="15.42578125" customWidth="1"/>
    <col min="58" max="58" width="27.7109375" customWidth="1"/>
    <col min="59" max="59" width="10" customWidth="1"/>
    <col min="60" max="60" width="10.7109375" customWidth="1"/>
    <col min="61" max="66" width="7.42578125" customWidth="1"/>
    <col min="67" max="67" width="2" customWidth="1"/>
    <col min="71" max="71" width="5.42578125" customWidth="1"/>
    <col min="99" max="99" width="35.7109375" customWidth="1"/>
    <col min="306" max="306" width="3" customWidth="1"/>
    <col min="307" max="307" width="28.42578125" customWidth="1"/>
    <col min="308" max="310" width="6" customWidth="1"/>
    <col min="311" max="311" width="27" customWidth="1"/>
    <col min="312" max="312" width="58.28515625" customWidth="1"/>
    <col min="313" max="313" width="15.42578125" customWidth="1"/>
    <col min="314" max="314" width="27.7109375" customWidth="1"/>
    <col min="315" max="315" width="10" customWidth="1"/>
    <col min="316" max="316" width="10.7109375" customWidth="1"/>
    <col min="317" max="322" width="7.42578125" customWidth="1"/>
    <col min="323" max="323" width="2" customWidth="1"/>
    <col min="327" max="327" width="5.42578125" customWidth="1"/>
    <col min="355" max="355" width="35.7109375" customWidth="1"/>
    <col min="562" max="562" width="3" customWidth="1"/>
    <col min="563" max="563" width="28.42578125" customWidth="1"/>
    <col min="564" max="566" width="6" customWidth="1"/>
    <col min="567" max="567" width="27" customWidth="1"/>
    <col min="568" max="568" width="58.28515625" customWidth="1"/>
    <col min="569" max="569" width="15.42578125" customWidth="1"/>
    <col min="570" max="570" width="27.7109375" customWidth="1"/>
    <col min="571" max="571" width="10" customWidth="1"/>
    <col min="572" max="572" width="10.7109375" customWidth="1"/>
    <col min="573" max="578" width="7.42578125" customWidth="1"/>
    <col min="579" max="579" width="2" customWidth="1"/>
    <col min="583" max="583" width="5.42578125" customWidth="1"/>
    <col min="611" max="611" width="35.7109375" customWidth="1"/>
    <col min="818" max="818" width="3" customWidth="1"/>
    <col min="819" max="819" width="28.42578125" customWidth="1"/>
    <col min="820" max="822" width="6" customWidth="1"/>
    <col min="823" max="823" width="27" customWidth="1"/>
    <col min="824" max="824" width="58.28515625" customWidth="1"/>
    <col min="825" max="825" width="15.42578125" customWidth="1"/>
    <col min="826" max="826" width="27.7109375" customWidth="1"/>
    <col min="827" max="827" width="10" customWidth="1"/>
    <col min="828" max="828" width="10.7109375" customWidth="1"/>
    <col min="829" max="834" width="7.42578125" customWidth="1"/>
    <col min="835" max="835" width="2" customWidth="1"/>
    <col min="839" max="839" width="5.42578125" customWidth="1"/>
    <col min="867" max="867" width="35.7109375" customWidth="1"/>
    <col min="1074" max="1074" width="3" customWidth="1"/>
    <col min="1075" max="1075" width="28.42578125" customWidth="1"/>
    <col min="1076" max="1078" width="6" customWidth="1"/>
    <col min="1079" max="1079" width="27" customWidth="1"/>
    <col min="1080" max="1080" width="58.28515625" customWidth="1"/>
    <col min="1081" max="1081" width="15.42578125" customWidth="1"/>
    <col min="1082" max="1082" width="27.7109375" customWidth="1"/>
    <col min="1083" max="1083" width="10" customWidth="1"/>
    <col min="1084" max="1084" width="10.7109375" customWidth="1"/>
    <col min="1085" max="1090" width="7.42578125" customWidth="1"/>
    <col min="1091" max="1091" width="2" customWidth="1"/>
    <col min="1095" max="1095" width="5.42578125" customWidth="1"/>
    <col min="1123" max="1123" width="35.7109375" customWidth="1"/>
    <col min="1330" max="1330" width="3" customWidth="1"/>
    <col min="1331" max="1331" width="28.42578125" customWidth="1"/>
    <col min="1332" max="1334" width="6" customWidth="1"/>
    <col min="1335" max="1335" width="27" customWidth="1"/>
    <col min="1336" max="1336" width="58.28515625" customWidth="1"/>
    <col min="1337" max="1337" width="15.42578125" customWidth="1"/>
    <col min="1338" max="1338" width="27.7109375" customWidth="1"/>
    <col min="1339" max="1339" width="10" customWidth="1"/>
    <col min="1340" max="1340" width="10.7109375" customWidth="1"/>
    <col min="1341" max="1346" width="7.42578125" customWidth="1"/>
    <col min="1347" max="1347" width="2" customWidth="1"/>
    <col min="1351" max="1351" width="5.42578125" customWidth="1"/>
    <col min="1379" max="1379" width="35.7109375" customWidth="1"/>
    <col min="1586" max="1586" width="3" customWidth="1"/>
    <col min="1587" max="1587" width="28.42578125" customWidth="1"/>
    <col min="1588" max="1590" width="6" customWidth="1"/>
    <col min="1591" max="1591" width="27" customWidth="1"/>
    <col min="1592" max="1592" width="58.28515625" customWidth="1"/>
    <col min="1593" max="1593" width="15.42578125" customWidth="1"/>
    <col min="1594" max="1594" width="27.7109375" customWidth="1"/>
    <col min="1595" max="1595" width="10" customWidth="1"/>
    <col min="1596" max="1596" width="10.7109375" customWidth="1"/>
    <col min="1597" max="1602" width="7.42578125" customWidth="1"/>
    <col min="1603" max="1603" width="2" customWidth="1"/>
    <col min="1607" max="1607" width="5.42578125" customWidth="1"/>
    <col min="1635" max="1635" width="35.7109375" customWidth="1"/>
    <col min="1842" max="1842" width="3" customWidth="1"/>
    <col min="1843" max="1843" width="28.42578125" customWidth="1"/>
    <col min="1844" max="1846" width="6" customWidth="1"/>
    <col min="1847" max="1847" width="27" customWidth="1"/>
    <col min="1848" max="1848" width="58.28515625" customWidth="1"/>
    <col min="1849" max="1849" width="15.42578125" customWidth="1"/>
    <col min="1850" max="1850" width="27.7109375" customWidth="1"/>
    <col min="1851" max="1851" width="10" customWidth="1"/>
    <col min="1852" max="1852" width="10.7109375" customWidth="1"/>
    <col min="1853" max="1858" width="7.42578125" customWidth="1"/>
    <col min="1859" max="1859" width="2" customWidth="1"/>
    <col min="1863" max="1863" width="5.42578125" customWidth="1"/>
    <col min="1891" max="1891" width="35.7109375" customWidth="1"/>
    <col min="2098" max="2098" width="3" customWidth="1"/>
    <col min="2099" max="2099" width="28.42578125" customWidth="1"/>
    <col min="2100" max="2102" width="6" customWidth="1"/>
    <col min="2103" max="2103" width="27" customWidth="1"/>
    <col min="2104" max="2104" width="58.28515625" customWidth="1"/>
    <col min="2105" max="2105" width="15.42578125" customWidth="1"/>
    <col min="2106" max="2106" width="27.7109375" customWidth="1"/>
    <col min="2107" max="2107" width="10" customWidth="1"/>
    <col min="2108" max="2108" width="10.7109375" customWidth="1"/>
    <col min="2109" max="2114" width="7.42578125" customWidth="1"/>
    <col min="2115" max="2115" width="2" customWidth="1"/>
    <col min="2119" max="2119" width="5.42578125" customWidth="1"/>
    <col min="2147" max="2147" width="35.7109375" customWidth="1"/>
    <col min="2354" max="2354" width="3" customWidth="1"/>
    <col min="2355" max="2355" width="28.42578125" customWidth="1"/>
    <col min="2356" max="2358" width="6" customWidth="1"/>
    <col min="2359" max="2359" width="27" customWidth="1"/>
    <col min="2360" max="2360" width="58.28515625" customWidth="1"/>
    <col min="2361" max="2361" width="15.42578125" customWidth="1"/>
    <col min="2362" max="2362" width="27.7109375" customWidth="1"/>
    <col min="2363" max="2363" width="10" customWidth="1"/>
    <col min="2364" max="2364" width="10.7109375" customWidth="1"/>
    <col min="2365" max="2370" width="7.42578125" customWidth="1"/>
    <col min="2371" max="2371" width="2" customWidth="1"/>
    <col min="2375" max="2375" width="5.42578125" customWidth="1"/>
    <col min="2403" max="2403" width="35.7109375" customWidth="1"/>
    <col min="2610" max="2610" width="3" customWidth="1"/>
    <col min="2611" max="2611" width="28.42578125" customWidth="1"/>
    <col min="2612" max="2614" width="6" customWidth="1"/>
    <col min="2615" max="2615" width="27" customWidth="1"/>
    <col min="2616" max="2616" width="58.28515625" customWidth="1"/>
    <col min="2617" max="2617" width="15.42578125" customWidth="1"/>
    <col min="2618" max="2618" width="27.7109375" customWidth="1"/>
    <col min="2619" max="2619" width="10" customWidth="1"/>
    <col min="2620" max="2620" width="10.7109375" customWidth="1"/>
    <col min="2621" max="2626" width="7.42578125" customWidth="1"/>
    <col min="2627" max="2627" width="2" customWidth="1"/>
    <col min="2631" max="2631" width="5.42578125" customWidth="1"/>
    <col min="2659" max="2659" width="35.7109375" customWidth="1"/>
    <col min="2866" max="2866" width="3" customWidth="1"/>
    <col min="2867" max="2867" width="28.42578125" customWidth="1"/>
    <col min="2868" max="2870" width="6" customWidth="1"/>
    <col min="2871" max="2871" width="27" customWidth="1"/>
    <col min="2872" max="2872" width="58.28515625" customWidth="1"/>
    <col min="2873" max="2873" width="15.42578125" customWidth="1"/>
    <col min="2874" max="2874" width="27.7109375" customWidth="1"/>
    <col min="2875" max="2875" width="10" customWidth="1"/>
    <col min="2876" max="2876" width="10.7109375" customWidth="1"/>
    <col min="2877" max="2882" width="7.42578125" customWidth="1"/>
    <col min="2883" max="2883" width="2" customWidth="1"/>
    <col min="2887" max="2887" width="5.42578125" customWidth="1"/>
    <col min="2915" max="2915" width="35.7109375" customWidth="1"/>
    <col min="3122" max="3122" width="3" customWidth="1"/>
    <col min="3123" max="3123" width="28.42578125" customWidth="1"/>
    <col min="3124" max="3126" width="6" customWidth="1"/>
    <col min="3127" max="3127" width="27" customWidth="1"/>
    <col min="3128" max="3128" width="58.28515625" customWidth="1"/>
    <col min="3129" max="3129" width="15.42578125" customWidth="1"/>
    <col min="3130" max="3130" width="27.7109375" customWidth="1"/>
    <col min="3131" max="3131" width="10" customWidth="1"/>
    <col min="3132" max="3132" width="10.7109375" customWidth="1"/>
    <col min="3133" max="3138" width="7.42578125" customWidth="1"/>
    <col min="3139" max="3139" width="2" customWidth="1"/>
    <col min="3143" max="3143" width="5.42578125" customWidth="1"/>
    <col min="3171" max="3171" width="35.7109375" customWidth="1"/>
    <col min="3378" max="3378" width="3" customWidth="1"/>
    <col min="3379" max="3379" width="28.42578125" customWidth="1"/>
    <col min="3380" max="3382" width="6" customWidth="1"/>
    <col min="3383" max="3383" width="27" customWidth="1"/>
    <col min="3384" max="3384" width="58.28515625" customWidth="1"/>
    <col min="3385" max="3385" width="15.42578125" customWidth="1"/>
    <col min="3386" max="3386" width="27.7109375" customWidth="1"/>
    <col min="3387" max="3387" width="10" customWidth="1"/>
    <col min="3388" max="3388" width="10.7109375" customWidth="1"/>
    <col min="3389" max="3394" width="7.42578125" customWidth="1"/>
    <col min="3395" max="3395" width="2" customWidth="1"/>
    <col min="3399" max="3399" width="5.42578125" customWidth="1"/>
    <col min="3427" max="3427" width="35.7109375" customWidth="1"/>
    <col min="3634" max="3634" width="3" customWidth="1"/>
    <col min="3635" max="3635" width="28.42578125" customWidth="1"/>
    <col min="3636" max="3638" width="6" customWidth="1"/>
    <col min="3639" max="3639" width="27" customWidth="1"/>
    <col min="3640" max="3640" width="58.28515625" customWidth="1"/>
    <col min="3641" max="3641" width="15.42578125" customWidth="1"/>
    <col min="3642" max="3642" width="27.7109375" customWidth="1"/>
    <col min="3643" max="3643" width="10" customWidth="1"/>
    <col min="3644" max="3644" width="10.7109375" customWidth="1"/>
    <col min="3645" max="3650" width="7.42578125" customWidth="1"/>
    <col min="3651" max="3651" width="2" customWidth="1"/>
    <col min="3655" max="3655" width="5.42578125" customWidth="1"/>
    <col min="3683" max="3683" width="35.7109375" customWidth="1"/>
    <col min="3890" max="3890" width="3" customWidth="1"/>
    <col min="3891" max="3891" width="28.42578125" customWidth="1"/>
    <col min="3892" max="3894" width="6" customWidth="1"/>
    <col min="3895" max="3895" width="27" customWidth="1"/>
    <col min="3896" max="3896" width="58.28515625" customWidth="1"/>
    <col min="3897" max="3897" width="15.42578125" customWidth="1"/>
    <col min="3898" max="3898" width="27.7109375" customWidth="1"/>
    <col min="3899" max="3899" width="10" customWidth="1"/>
    <col min="3900" max="3900" width="10.7109375" customWidth="1"/>
    <col min="3901" max="3906" width="7.42578125" customWidth="1"/>
    <col min="3907" max="3907" width="2" customWidth="1"/>
    <col min="3911" max="3911" width="5.42578125" customWidth="1"/>
    <col min="3939" max="3939" width="35.7109375" customWidth="1"/>
    <col min="4146" max="4146" width="3" customWidth="1"/>
    <col min="4147" max="4147" width="28.42578125" customWidth="1"/>
    <col min="4148" max="4150" width="6" customWidth="1"/>
    <col min="4151" max="4151" width="27" customWidth="1"/>
    <col min="4152" max="4152" width="58.28515625" customWidth="1"/>
    <col min="4153" max="4153" width="15.42578125" customWidth="1"/>
    <col min="4154" max="4154" width="27.7109375" customWidth="1"/>
    <col min="4155" max="4155" width="10" customWidth="1"/>
    <col min="4156" max="4156" width="10.7109375" customWidth="1"/>
    <col min="4157" max="4162" width="7.42578125" customWidth="1"/>
    <col min="4163" max="4163" width="2" customWidth="1"/>
    <col min="4167" max="4167" width="5.42578125" customWidth="1"/>
    <col min="4195" max="4195" width="35.7109375" customWidth="1"/>
    <col min="4402" max="4402" width="3" customWidth="1"/>
    <col min="4403" max="4403" width="28.42578125" customWidth="1"/>
    <col min="4404" max="4406" width="6" customWidth="1"/>
    <col min="4407" max="4407" width="27" customWidth="1"/>
    <col min="4408" max="4408" width="58.28515625" customWidth="1"/>
    <col min="4409" max="4409" width="15.42578125" customWidth="1"/>
    <col min="4410" max="4410" width="27.7109375" customWidth="1"/>
    <col min="4411" max="4411" width="10" customWidth="1"/>
    <col min="4412" max="4412" width="10.7109375" customWidth="1"/>
    <col min="4413" max="4418" width="7.42578125" customWidth="1"/>
    <col min="4419" max="4419" width="2" customWidth="1"/>
    <col min="4423" max="4423" width="5.42578125" customWidth="1"/>
    <col min="4451" max="4451" width="35.7109375" customWidth="1"/>
    <col min="4658" max="4658" width="3" customWidth="1"/>
    <col min="4659" max="4659" width="28.42578125" customWidth="1"/>
    <col min="4660" max="4662" width="6" customWidth="1"/>
    <col min="4663" max="4663" width="27" customWidth="1"/>
    <col min="4664" max="4664" width="58.28515625" customWidth="1"/>
    <col min="4665" max="4665" width="15.42578125" customWidth="1"/>
    <col min="4666" max="4666" width="27.7109375" customWidth="1"/>
    <col min="4667" max="4667" width="10" customWidth="1"/>
    <col min="4668" max="4668" width="10.7109375" customWidth="1"/>
    <col min="4669" max="4674" width="7.42578125" customWidth="1"/>
    <col min="4675" max="4675" width="2" customWidth="1"/>
    <col min="4679" max="4679" width="5.42578125" customWidth="1"/>
    <col min="4707" max="4707" width="35.7109375" customWidth="1"/>
    <col min="4914" max="4914" width="3" customWidth="1"/>
    <col min="4915" max="4915" width="28.42578125" customWidth="1"/>
    <col min="4916" max="4918" width="6" customWidth="1"/>
    <col min="4919" max="4919" width="27" customWidth="1"/>
    <col min="4920" max="4920" width="58.28515625" customWidth="1"/>
    <col min="4921" max="4921" width="15.42578125" customWidth="1"/>
    <col min="4922" max="4922" width="27.7109375" customWidth="1"/>
    <col min="4923" max="4923" width="10" customWidth="1"/>
    <col min="4924" max="4924" width="10.7109375" customWidth="1"/>
    <col min="4925" max="4930" width="7.42578125" customWidth="1"/>
    <col min="4931" max="4931" width="2" customWidth="1"/>
    <col min="4935" max="4935" width="5.42578125" customWidth="1"/>
    <col min="4963" max="4963" width="35.7109375" customWidth="1"/>
    <col min="5170" max="5170" width="3" customWidth="1"/>
    <col min="5171" max="5171" width="28.42578125" customWidth="1"/>
    <col min="5172" max="5174" width="6" customWidth="1"/>
    <col min="5175" max="5175" width="27" customWidth="1"/>
    <col min="5176" max="5176" width="58.28515625" customWidth="1"/>
    <col min="5177" max="5177" width="15.42578125" customWidth="1"/>
    <col min="5178" max="5178" width="27.7109375" customWidth="1"/>
    <col min="5179" max="5179" width="10" customWidth="1"/>
    <col min="5180" max="5180" width="10.7109375" customWidth="1"/>
    <col min="5181" max="5186" width="7.42578125" customWidth="1"/>
    <col min="5187" max="5187" width="2" customWidth="1"/>
    <col min="5191" max="5191" width="5.42578125" customWidth="1"/>
    <col min="5219" max="5219" width="35.7109375" customWidth="1"/>
    <col min="5426" max="5426" width="3" customWidth="1"/>
    <col min="5427" max="5427" width="28.42578125" customWidth="1"/>
    <col min="5428" max="5430" width="6" customWidth="1"/>
    <col min="5431" max="5431" width="27" customWidth="1"/>
    <col min="5432" max="5432" width="58.28515625" customWidth="1"/>
    <col min="5433" max="5433" width="15.42578125" customWidth="1"/>
    <col min="5434" max="5434" width="27.7109375" customWidth="1"/>
    <col min="5435" max="5435" width="10" customWidth="1"/>
    <col min="5436" max="5436" width="10.7109375" customWidth="1"/>
    <col min="5437" max="5442" width="7.42578125" customWidth="1"/>
    <col min="5443" max="5443" width="2" customWidth="1"/>
    <col min="5447" max="5447" width="5.42578125" customWidth="1"/>
    <col min="5475" max="5475" width="35.7109375" customWidth="1"/>
    <col min="5682" max="5682" width="3" customWidth="1"/>
    <col min="5683" max="5683" width="28.42578125" customWidth="1"/>
    <col min="5684" max="5686" width="6" customWidth="1"/>
    <col min="5687" max="5687" width="27" customWidth="1"/>
    <col min="5688" max="5688" width="58.28515625" customWidth="1"/>
    <col min="5689" max="5689" width="15.42578125" customWidth="1"/>
    <col min="5690" max="5690" width="27.7109375" customWidth="1"/>
    <col min="5691" max="5691" width="10" customWidth="1"/>
    <col min="5692" max="5692" width="10.7109375" customWidth="1"/>
    <col min="5693" max="5698" width="7.42578125" customWidth="1"/>
    <col min="5699" max="5699" width="2" customWidth="1"/>
    <col min="5703" max="5703" width="5.42578125" customWidth="1"/>
    <col min="5731" max="5731" width="35.7109375" customWidth="1"/>
    <col min="5938" max="5938" width="3" customWidth="1"/>
    <col min="5939" max="5939" width="28.42578125" customWidth="1"/>
    <col min="5940" max="5942" width="6" customWidth="1"/>
    <col min="5943" max="5943" width="27" customWidth="1"/>
    <col min="5944" max="5944" width="58.28515625" customWidth="1"/>
    <col min="5945" max="5945" width="15.42578125" customWidth="1"/>
    <col min="5946" max="5946" width="27.7109375" customWidth="1"/>
    <col min="5947" max="5947" width="10" customWidth="1"/>
    <col min="5948" max="5948" width="10.7109375" customWidth="1"/>
    <col min="5949" max="5954" width="7.42578125" customWidth="1"/>
    <col min="5955" max="5955" width="2" customWidth="1"/>
    <col min="5959" max="5959" width="5.42578125" customWidth="1"/>
    <col min="5987" max="5987" width="35.7109375" customWidth="1"/>
    <col min="6194" max="6194" width="3" customWidth="1"/>
    <col min="6195" max="6195" width="28.42578125" customWidth="1"/>
    <col min="6196" max="6198" width="6" customWidth="1"/>
    <col min="6199" max="6199" width="27" customWidth="1"/>
    <col min="6200" max="6200" width="58.28515625" customWidth="1"/>
    <col min="6201" max="6201" width="15.42578125" customWidth="1"/>
    <col min="6202" max="6202" width="27.7109375" customWidth="1"/>
    <col min="6203" max="6203" width="10" customWidth="1"/>
    <col min="6204" max="6204" width="10.7109375" customWidth="1"/>
    <col min="6205" max="6210" width="7.42578125" customWidth="1"/>
    <col min="6211" max="6211" width="2" customWidth="1"/>
    <col min="6215" max="6215" width="5.42578125" customWidth="1"/>
    <col min="6243" max="6243" width="35.7109375" customWidth="1"/>
    <col min="6450" max="6450" width="3" customWidth="1"/>
    <col min="6451" max="6451" width="28.42578125" customWidth="1"/>
    <col min="6452" max="6454" width="6" customWidth="1"/>
    <col min="6455" max="6455" width="27" customWidth="1"/>
    <col min="6456" max="6456" width="58.28515625" customWidth="1"/>
    <col min="6457" max="6457" width="15.42578125" customWidth="1"/>
    <col min="6458" max="6458" width="27.7109375" customWidth="1"/>
    <col min="6459" max="6459" width="10" customWidth="1"/>
    <col min="6460" max="6460" width="10.7109375" customWidth="1"/>
    <col min="6461" max="6466" width="7.42578125" customWidth="1"/>
    <col min="6467" max="6467" width="2" customWidth="1"/>
    <col min="6471" max="6471" width="5.42578125" customWidth="1"/>
    <col min="6499" max="6499" width="35.7109375" customWidth="1"/>
    <col min="6706" max="6706" width="3" customWidth="1"/>
    <col min="6707" max="6707" width="28.42578125" customWidth="1"/>
    <col min="6708" max="6710" width="6" customWidth="1"/>
    <col min="6711" max="6711" width="27" customWidth="1"/>
    <col min="6712" max="6712" width="58.28515625" customWidth="1"/>
    <col min="6713" max="6713" width="15.42578125" customWidth="1"/>
    <col min="6714" max="6714" width="27.7109375" customWidth="1"/>
    <col min="6715" max="6715" width="10" customWidth="1"/>
    <col min="6716" max="6716" width="10.7109375" customWidth="1"/>
    <col min="6717" max="6722" width="7.42578125" customWidth="1"/>
    <col min="6723" max="6723" width="2" customWidth="1"/>
    <col min="6727" max="6727" width="5.42578125" customWidth="1"/>
    <col min="6755" max="6755" width="35.7109375" customWidth="1"/>
    <col min="6962" max="6962" width="3" customWidth="1"/>
    <col min="6963" max="6963" width="28.42578125" customWidth="1"/>
    <col min="6964" max="6966" width="6" customWidth="1"/>
    <col min="6967" max="6967" width="27" customWidth="1"/>
    <col min="6968" max="6968" width="58.28515625" customWidth="1"/>
    <col min="6969" max="6969" width="15.42578125" customWidth="1"/>
    <col min="6970" max="6970" width="27.7109375" customWidth="1"/>
    <col min="6971" max="6971" width="10" customWidth="1"/>
    <col min="6972" max="6972" width="10.7109375" customWidth="1"/>
    <col min="6973" max="6978" width="7.42578125" customWidth="1"/>
    <col min="6979" max="6979" width="2" customWidth="1"/>
    <col min="6983" max="6983" width="5.42578125" customWidth="1"/>
    <col min="7011" max="7011" width="35.7109375" customWidth="1"/>
    <col min="7218" max="7218" width="3" customWidth="1"/>
    <col min="7219" max="7219" width="28.42578125" customWidth="1"/>
    <col min="7220" max="7222" width="6" customWidth="1"/>
    <col min="7223" max="7223" width="27" customWidth="1"/>
    <col min="7224" max="7224" width="58.28515625" customWidth="1"/>
    <col min="7225" max="7225" width="15.42578125" customWidth="1"/>
    <col min="7226" max="7226" width="27.7109375" customWidth="1"/>
    <col min="7227" max="7227" width="10" customWidth="1"/>
    <col min="7228" max="7228" width="10.7109375" customWidth="1"/>
    <col min="7229" max="7234" width="7.42578125" customWidth="1"/>
    <col min="7235" max="7235" width="2" customWidth="1"/>
    <col min="7239" max="7239" width="5.42578125" customWidth="1"/>
    <col min="7267" max="7267" width="35.7109375" customWidth="1"/>
    <col min="7474" max="7474" width="3" customWidth="1"/>
    <col min="7475" max="7475" width="28.42578125" customWidth="1"/>
    <col min="7476" max="7478" width="6" customWidth="1"/>
    <col min="7479" max="7479" width="27" customWidth="1"/>
    <col min="7480" max="7480" width="58.28515625" customWidth="1"/>
    <col min="7481" max="7481" width="15.42578125" customWidth="1"/>
    <col min="7482" max="7482" width="27.7109375" customWidth="1"/>
    <col min="7483" max="7483" width="10" customWidth="1"/>
    <col min="7484" max="7484" width="10.7109375" customWidth="1"/>
    <col min="7485" max="7490" width="7.42578125" customWidth="1"/>
    <col min="7491" max="7491" width="2" customWidth="1"/>
    <col min="7495" max="7495" width="5.42578125" customWidth="1"/>
    <col min="7523" max="7523" width="35.7109375" customWidth="1"/>
    <col min="7730" max="7730" width="3" customWidth="1"/>
    <col min="7731" max="7731" width="28.42578125" customWidth="1"/>
    <col min="7732" max="7734" width="6" customWidth="1"/>
    <col min="7735" max="7735" width="27" customWidth="1"/>
    <col min="7736" max="7736" width="58.28515625" customWidth="1"/>
    <col min="7737" max="7737" width="15.42578125" customWidth="1"/>
    <col min="7738" max="7738" width="27.7109375" customWidth="1"/>
    <col min="7739" max="7739" width="10" customWidth="1"/>
    <col min="7740" max="7740" width="10.7109375" customWidth="1"/>
    <col min="7741" max="7746" width="7.42578125" customWidth="1"/>
    <col min="7747" max="7747" width="2" customWidth="1"/>
    <col min="7751" max="7751" width="5.42578125" customWidth="1"/>
    <col min="7779" max="7779" width="35.7109375" customWidth="1"/>
    <col min="7986" max="7986" width="3" customWidth="1"/>
    <col min="7987" max="7987" width="28.42578125" customWidth="1"/>
    <col min="7988" max="7990" width="6" customWidth="1"/>
    <col min="7991" max="7991" width="27" customWidth="1"/>
    <col min="7992" max="7992" width="58.28515625" customWidth="1"/>
    <col min="7993" max="7993" width="15.42578125" customWidth="1"/>
    <col min="7994" max="7994" width="27.7109375" customWidth="1"/>
    <col min="7995" max="7995" width="10" customWidth="1"/>
    <col min="7996" max="7996" width="10.7109375" customWidth="1"/>
    <col min="7997" max="8002" width="7.42578125" customWidth="1"/>
    <col min="8003" max="8003" width="2" customWidth="1"/>
    <col min="8007" max="8007" width="5.42578125" customWidth="1"/>
    <col min="8035" max="8035" width="35.7109375" customWidth="1"/>
    <col min="8242" max="8242" width="3" customWidth="1"/>
    <col min="8243" max="8243" width="28.42578125" customWidth="1"/>
    <col min="8244" max="8246" width="6" customWidth="1"/>
    <col min="8247" max="8247" width="27" customWidth="1"/>
    <col min="8248" max="8248" width="58.28515625" customWidth="1"/>
    <col min="8249" max="8249" width="15.42578125" customWidth="1"/>
    <col min="8250" max="8250" width="27.7109375" customWidth="1"/>
    <col min="8251" max="8251" width="10" customWidth="1"/>
    <col min="8252" max="8252" width="10.7109375" customWidth="1"/>
    <col min="8253" max="8258" width="7.42578125" customWidth="1"/>
    <col min="8259" max="8259" width="2" customWidth="1"/>
    <col min="8263" max="8263" width="5.42578125" customWidth="1"/>
    <col min="8291" max="8291" width="35.7109375" customWidth="1"/>
    <col min="8498" max="8498" width="3" customWidth="1"/>
    <col min="8499" max="8499" width="28.42578125" customWidth="1"/>
    <col min="8500" max="8502" width="6" customWidth="1"/>
    <col min="8503" max="8503" width="27" customWidth="1"/>
    <col min="8504" max="8504" width="58.28515625" customWidth="1"/>
    <col min="8505" max="8505" width="15.42578125" customWidth="1"/>
    <col min="8506" max="8506" width="27.7109375" customWidth="1"/>
    <col min="8507" max="8507" width="10" customWidth="1"/>
    <col min="8508" max="8508" width="10.7109375" customWidth="1"/>
    <col min="8509" max="8514" width="7.42578125" customWidth="1"/>
    <col min="8515" max="8515" width="2" customWidth="1"/>
    <col min="8519" max="8519" width="5.42578125" customWidth="1"/>
    <col min="8547" max="8547" width="35.7109375" customWidth="1"/>
    <col min="8754" max="8754" width="3" customWidth="1"/>
    <col min="8755" max="8755" width="28.42578125" customWidth="1"/>
    <col min="8756" max="8758" width="6" customWidth="1"/>
    <col min="8759" max="8759" width="27" customWidth="1"/>
    <col min="8760" max="8760" width="58.28515625" customWidth="1"/>
    <col min="8761" max="8761" width="15.42578125" customWidth="1"/>
    <col min="8762" max="8762" width="27.7109375" customWidth="1"/>
    <col min="8763" max="8763" width="10" customWidth="1"/>
    <col min="8764" max="8764" width="10.7109375" customWidth="1"/>
    <col min="8765" max="8770" width="7.42578125" customWidth="1"/>
    <col min="8771" max="8771" width="2" customWidth="1"/>
    <col min="8775" max="8775" width="5.42578125" customWidth="1"/>
    <col min="8803" max="8803" width="35.7109375" customWidth="1"/>
    <col min="9010" max="9010" width="3" customWidth="1"/>
    <col min="9011" max="9011" width="28.42578125" customWidth="1"/>
    <col min="9012" max="9014" width="6" customWidth="1"/>
    <col min="9015" max="9015" width="27" customWidth="1"/>
    <col min="9016" max="9016" width="58.28515625" customWidth="1"/>
    <col min="9017" max="9017" width="15.42578125" customWidth="1"/>
    <col min="9018" max="9018" width="27.7109375" customWidth="1"/>
    <col min="9019" max="9019" width="10" customWidth="1"/>
    <col min="9020" max="9020" width="10.7109375" customWidth="1"/>
    <col min="9021" max="9026" width="7.42578125" customWidth="1"/>
    <col min="9027" max="9027" width="2" customWidth="1"/>
    <col min="9031" max="9031" width="5.42578125" customWidth="1"/>
    <col min="9059" max="9059" width="35.7109375" customWidth="1"/>
    <col min="9266" max="9266" width="3" customWidth="1"/>
    <col min="9267" max="9267" width="28.42578125" customWidth="1"/>
    <col min="9268" max="9270" width="6" customWidth="1"/>
    <col min="9271" max="9271" width="27" customWidth="1"/>
    <col min="9272" max="9272" width="58.28515625" customWidth="1"/>
    <col min="9273" max="9273" width="15.42578125" customWidth="1"/>
    <col min="9274" max="9274" width="27.7109375" customWidth="1"/>
    <col min="9275" max="9275" width="10" customWidth="1"/>
    <col min="9276" max="9276" width="10.7109375" customWidth="1"/>
    <col min="9277" max="9282" width="7.42578125" customWidth="1"/>
    <col min="9283" max="9283" width="2" customWidth="1"/>
    <col min="9287" max="9287" width="5.42578125" customWidth="1"/>
    <col min="9315" max="9315" width="35.7109375" customWidth="1"/>
    <col min="9522" max="9522" width="3" customWidth="1"/>
    <col min="9523" max="9523" width="28.42578125" customWidth="1"/>
    <col min="9524" max="9526" width="6" customWidth="1"/>
    <col min="9527" max="9527" width="27" customWidth="1"/>
    <col min="9528" max="9528" width="58.28515625" customWidth="1"/>
    <col min="9529" max="9529" width="15.42578125" customWidth="1"/>
    <col min="9530" max="9530" width="27.7109375" customWidth="1"/>
    <col min="9531" max="9531" width="10" customWidth="1"/>
    <col min="9532" max="9532" width="10.7109375" customWidth="1"/>
    <col min="9533" max="9538" width="7.42578125" customWidth="1"/>
    <col min="9539" max="9539" width="2" customWidth="1"/>
    <col min="9543" max="9543" width="5.42578125" customWidth="1"/>
    <col min="9571" max="9571" width="35.7109375" customWidth="1"/>
    <col min="9778" max="9778" width="3" customWidth="1"/>
    <col min="9779" max="9779" width="28.42578125" customWidth="1"/>
    <col min="9780" max="9782" width="6" customWidth="1"/>
    <col min="9783" max="9783" width="27" customWidth="1"/>
    <col min="9784" max="9784" width="58.28515625" customWidth="1"/>
    <col min="9785" max="9785" width="15.42578125" customWidth="1"/>
    <col min="9786" max="9786" width="27.7109375" customWidth="1"/>
    <col min="9787" max="9787" width="10" customWidth="1"/>
    <col min="9788" max="9788" width="10.7109375" customWidth="1"/>
    <col min="9789" max="9794" width="7.42578125" customWidth="1"/>
    <col min="9795" max="9795" width="2" customWidth="1"/>
    <col min="9799" max="9799" width="5.42578125" customWidth="1"/>
    <col min="9827" max="9827" width="35.7109375" customWidth="1"/>
    <col min="10034" max="10034" width="3" customWidth="1"/>
    <col min="10035" max="10035" width="28.42578125" customWidth="1"/>
    <col min="10036" max="10038" width="6" customWidth="1"/>
    <col min="10039" max="10039" width="27" customWidth="1"/>
    <col min="10040" max="10040" width="58.28515625" customWidth="1"/>
    <col min="10041" max="10041" width="15.42578125" customWidth="1"/>
    <col min="10042" max="10042" width="27.7109375" customWidth="1"/>
    <col min="10043" max="10043" width="10" customWidth="1"/>
    <col min="10044" max="10044" width="10.7109375" customWidth="1"/>
    <col min="10045" max="10050" width="7.42578125" customWidth="1"/>
    <col min="10051" max="10051" width="2" customWidth="1"/>
    <col min="10055" max="10055" width="5.42578125" customWidth="1"/>
    <col min="10083" max="10083" width="35.7109375" customWidth="1"/>
    <col min="10290" max="10290" width="3" customWidth="1"/>
    <col min="10291" max="10291" width="28.42578125" customWidth="1"/>
    <col min="10292" max="10294" width="6" customWidth="1"/>
    <col min="10295" max="10295" width="27" customWidth="1"/>
    <col min="10296" max="10296" width="58.28515625" customWidth="1"/>
    <col min="10297" max="10297" width="15.42578125" customWidth="1"/>
    <col min="10298" max="10298" width="27.7109375" customWidth="1"/>
    <col min="10299" max="10299" width="10" customWidth="1"/>
    <col min="10300" max="10300" width="10.7109375" customWidth="1"/>
    <col min="10301" max="10306" width="7.42578125" customWidth="1"/>
    <col min="10307" max="10307" width="2" customWidth="1"/>
    <col min="10311" max="10311" width="5.42578125" customWidth="1"/>
    <col min="10339" max="10339" width="35.7109375" customWidth="1"/>
    <col min="10546" max="10546" width="3" customWidth="1"/>
    <col min="10547" max="10547" width="28.42578125" customWidth="1"/>
    <col min="10548" max="10550" width="6" customWidth="1"/>
    <col min="10551" max="10551" width="27" customWidth="1"/>
    <col min="10552" max="10552" width="58.28515625" customWidth="1"/>
    <col min="10553" max="10553" width="15.42578125" customWidth="1"/>
    <col min="10554" max="10554" width="27.7109375" customWidth="1"/>
    <col min="10555" max="10555" width="10" customWidth="1"/>
    <col min="10556" max="10556" width="10.7109375" customWidth="1"/>
    <col min="10557" max="10562" width="7.42578125" customWidth="1"/>
    <col min="10563" max="10563" width="2" customWidth="1"/>
    <col min="10567" max="10567" width="5.42578125" customWidth="1"/>
    <col min="10595" max="10595" width="35.7109375" customWidth="1"/>
    <col min="10802" max="10802" width="3" customWidth="1"/>
    <col min="10803" max="10803" width="28.42578125" customWidth="1"/>
    <col min="10804" max="10806" width="6" customWidth="1"/>
    <col min="10807" max="10807" width="27" customWidth="1"/>
    <col min="10808" max="10808" width="58.28515625" customWidth="1"/>
    <col min="10809" max="10809" width="15.42578125" customWidth="1"/>
    <col min="10810" max="10810" width="27.7109375" customWidth="1"/>
    <col min="10811" max="10811" width="10" customWidth="1"/>
    <col min="10812" max="10812" width="10.7109375" customWidth="1"/>
    <col min="10813" max="10818" width="7.42578125" customWidth="1"/>
    <col min="10819" max="10819" width="2" customWidth="1"/>
    <col min="10823" max="10823" width="5.42578125" customWidth="1"/>
    <col min="10851" max="10851" width="35.7109375" customWidth="1"/>
    <col min="11058" max="11058" width="3" customWidth="1"/>
    <col min="11059" max="11059" width="28.42578125" customWidth="1"/>
    <col min="11060" max="11062" width="6" customWidth="1"/>
    <col min="11063" max="11063" width="27" customWidth="1"/>
    <col min="11064" max="11064" width="58.28515625" customWidth="1"/>
    <col min="11065" max="11065" width="15.42578125" customWidth="1"/>
    <col min="11066" max="11066" width="27.7109375" customWidth="1"/>
    <col min="11067" max="11067" width="10" customWidth="1"/>
    <col min="11068" max="11068" width="10.7109375" customWidth="1"/>
    <col min="11069" max="11074" width="7.42578125" customWidth="1"/>
    <col min="11075" max="11075" width="2" customWidth="1"/>
    <col min="11079" max="11079" width="5.42578125" customWidth="1"/>
    <col min="11107" max="11107" width="35.7109375" customWidth="1"/>
    <col min="11314" max="11314" width="3" customWidth="1"/>
    <col min="11315" max="11315" width="28.42578125" customWidth="1"/>
    <col min="11316" max="11318" width="6" customWidth="1"/>
    <col min="11319" max="11319" width="27" customWidth="1"/>
    <col min="11320" max="11320" width="58.28515625" customWidth="1"/>
    <col min="11321" max="11321" width="15.42578125" customWidth="1"/>
    <col min="11322" max="11322" width="27.7109375" customWidth="1"/>
    <col min="11323" max="11323" width="10" customWidth="1"/>
    <col min="11324" max="11324" width="10.7109375" customWidth="1"/>
    <col min="11325" max="11330" width="7.42578125" customWidth="1"/>
    <col min="11331" max="11331" width="2" customWidth="1"/>
    <col min="11335" max="11335" width="5.42578125" customWidth="1"/>
    <col min="11363" max="11363" width="35.7109375" customWidth="1"/>
    <col min="11570" max="11570" width="3" customWidth="1"/>
    <col min="11571" max="11571" width="28.42578125" customWidth="1"/>
    <col min="11572" max="11574" width="6" customWidth="1"/>
    <col min="11575" max="11575" width="27" customWidth="1"/>
    <col min="11576" max="11576" width="58.28515625" customWidth="1"/>
    <col min="11577" max="11577" width="15.42578125" customWidth="1"/>
    <col min="11578" max="11578" width="27.7109375" customWidth="1"/>
    <col min="11579" max="11579" width="10" customWidth="1"/>
    <col min="11580" max="11580" width="10.7109375" customWidth="1"/>
    <col min="11581" max="11586" width="7.42578125" customWidth="1"/>
    <col min="11587" max="11587" width="2" customWidth="1"/>
    <col min="11591" max="11591" width="5.42578125" customWidth="1"/>
    <col min="11619" max="11619" width="35.7109375" customWidth="1"/>
    <col min="11826" max="11826" width="3" customWidth="1"/>
    <col min="11827" max="11827" width="28.42578125" customWidth="1"/>
    <col min="11828" max="11830" width="6" customWidth="1"/>
    <col min="11831" max="11831" width="27" customWidth="1"/>
    <col min="11832" max="11832" width="58.28515625" customWidth="1"/>
    <col min="11833" max="11833" width="15.42578125" customWidth="1"/>
    <col min="11834" max="11834" width="27.7109375" customWidth="1"/>
    <col min="11835" max="11835" width="10" customWidth="1"/>
    <col min="11836" max="11836" width="10.7109375" customWidth="1"/>
    <col min="11837" max="11842" width="7.42578125" customWidth="1"/>
    <col min="11843" max="11843" width="2" customWidth="1"/>
    <col min="11847" max="11847" width="5.42578125" customWidth="1"/>
    <col min="11875" max="11875" width="35.7109375" customWidth="1"/>
    <col min="12082" max="12082" width="3" customWidth="1"/>
    <col min="12083" max="12083" width="28.42578125" customWidth="1"/>
    <col min="12084" max="12086" width="6" customWidth="1"/>
    <col min="12087" max="12087" width="27" customWidth="1"/>
    <col min="12088" max="12088" width="58.28515625" customWidth="1"/>
    <col min="12089" max="12089" width="15.42578125" customWidth="1"/>
    <col min="12090" max="12090" width="27.7109375" customWidth="1"/>
    <col min="12091" max="12091" width="10" customWidth="1"/>
    <col min="12092" max="12092" width="10.7109375" customWidth="1"/>
    <col min="12093" max="12098" width="7.42578125" customWidth="1"/>
    <col min="12099" max="12099" width="2" customWidth="1"/>
    <col min="12103" max="12103" width="5.42578125" customWidth="1"/>
    <col min="12131" max="12131" width="35.7109375" customWidth="1"/>
    <col min="12338" max="12338" width="3" customWidth="1"/>
    <col min="12339" max="12339" width="28.42578125" customWidth="1"/>
    <col min="12340" max="12342" width="6" customWidth="1"/>
    <col min="12343" max="12343" width="27" customWidth="1"/>
    <col min="12344" max="12344" width="58.28515625" customWidth="1"/>
    <col min="12345" max="12345" width="15.42578125" customWidth="1"/>
    <col min="12346" max="12346" width="27.7109375" customWidth="1"/>
    <col min="12347" max="12347" width="10" customWidth="1"/>
    <col min="12348" max="12348" width="10.7109375" customWidth="1"/>
    <col min="12349" max="12354" width="7.42578125" customWidth="1"/>
    <col min="12355" max="12355" width="2" customWidth="1"/>
    <col min="12359" max="12359" width="5.42578125" customWidth="1"/>
    <col min="12387" max="12387" width="35.7109375" customWidth="1"/>
    <col min="12594" max="12594" width="3" customWidth="1"/>
    <col min="12595" max="12595" width="28.42578125" customWidth="1"/>
    <col min="12596" max="12598" width="6" customWidth="1"/>
    <col min="12599" max="12599" width="27" customWidth="1"/>
    <col min="12600" max="12600" width="58.28515625" customWidth="1"/>
    <col min="12601" max="12601" width="15.42578125" customWidth="1"/>
    <col min="12602" max="12602" width="27.7109375" customWidth="1"/>
    <col min="12603" max="12603" width="10" customWidth="1"/>
    <col min="12604" max="12604" width="10.7109375" customWidth="1"/>
    <col min="12605" max="12610" width="7.42578125" customWidth="1"/>
    <col min="12611" max="12611" width="2" customWidth="1"/>
    <col min="12615" max="12615" width="5.42578125" customWidth="1"/>
    <col min="12643" max="12643" width="35.7109375" customWidth="1"/>
    <col min="12850" max="12850" width="3" customWidth="1"/>
    <col min="12851" max="12851" width="28.42578125" customWidth="1"/>
    <col min="12852" max="12854" width="6" customWidth="1"/>
    <col min="12855" max="12855" width="27" customWidth="1"/>
    <col min="12856" max="12856" width="58.28515625" customWidth="1"/>
    <col min="12857" max="12857" width="15.42578125" customWidth="1"/>
    <col min="12858" max="12858" width="27.7109375" customWidth="1"/>
    <col min="12859" max="12859" width="10" customWidth="1"/>
    <col min="12860" max="12860" width="10.7109375" customWidth="1"/>
    <col min="12861" max="12866" width="7.42578125" customWidth="1"/>
    <col min="12867" max="12867" width="2" customWidth="1"/>
    <col min="12871" max="12871" width="5.42578125" customWidth="1"/>
    <col min="12899" max="12899" width="35.7109375" customWidth="1"/>
    <col min="13106" max="13106" width="3" customWidth="1"/>
    <col min="13107" max="13107" width="28.42578125" customWidth="1"/>
    <col min="13108" max="13110" width="6" customWidth="1"/>
    <col min="13111" max="13111" width="27" customWidth="1"/>
    <col min="13112" max="13112" width="58.28515625" customWidth="1"/>
    <col min="13113" max="13113" width="15.42578125" customWidth="1"/>
    <col min="13114" max="13114" width="27.7109375" customWidth="1"/>
    <col min="13115" max="13115" width="10" customWidth="1"/>
    <col min="13116" max="13116" width="10.7109375" customWidth="1"/>
    <col min="13117" max="13122" width="7.42578125" customWidth="1"/>
    <col min="13123" max="13123" width="2" customWidth="1"/>
    <col min="13127" max="13127" width="5.42578125" customWidth="1"/>
    <col min="13155" max="13155" width="35.7109375" customWidth="1"/>
    <col min="13362" max="13362" width="3" customWidth="1"/>
    <col min="13363" max="13363" width="28.42578125" customWidth="1"/>
    <col min="13364" max="13366" width="6" customWidth="1"/>
    <col min="13367" max="13367" width="27" customWidth="1"/>
    <col min="13368" max="13368" width="58.28515625" customWidth="1"/>
    <col min="13369" max="13369" width="15.42578125" customWidth="1"/>
    <col min="13370" max="13370" width="27.7109375" customWidth="1"/>
    <col min="13371" max="13371" width="10" customWidth="1"/>
    <col min="13372" max="13372" width="10.7109375" customWidth="1"/>
    <col min="13373" max="13378" width="7.42578125" customWidth="1"/>
    <col min="13379" max="13379" width="2" customWidth="1"/>
    <col min="13383" max="13383" width="5.42578125" customWidth="1"/>
    <col min="13411" max="13411" width="35.7109375" customWidth="1"/>
    <col min="13618" max="13618" width="3" customWidth="1"/>
    <col min="13619" max="13619" width="28.42578125" customWidth="1"/>
    <col min="13620" max="13622" width="6" customWidth="1"/>
    <col min="13623" max="13623" width="27" customWidth="1"/>
    <col min="13624" max="13624" width="58.28515625" customWidth="1"/>
    <col min="13625" max="13625" width="15.42578125" customWidth="1"/>
    <col min="13626" max="13626" width="27.7109375" customWidth="1"/>
    <col min="13627" max="13627" width="10" customWidth="1"/>
    <col min="13628" max="13628" width="10.7109375" customWidth="1"/>
    <col min="13629" max="13634" width="7.42578125" customWidth="1"/>
    <col min="13635" max="13635" width="2" customWidth="1"/>
    <col min="13639" max="13639" width="5.42578125" customWidth="1"/>
    <col min="13667" max="13667" width="35.7109375" customWidth="1"/>
    <col min="13874" max="13874" width="3" customWidth="1"/>
    <col min="13875" max="13875" width="28.42578125" customWidth="1"/>
    <col min="13876" max="13878" width="6" customWidth="1"/>
    <col min="13879" max="13879" width="27" customWidth="1"/>
    <col min="13880" max="13880" width="58.28515625" customWidth="1"/>
    <col min="13881" max="13881" width="15.42578125" customWidth="1"/>
    <col min="13882" max="13882" width="27.7109375" customWidth="1"/>
    <col min="13883" max="13883" width="10" customWidth="1"/>
    <col min="13884" max="13884" width="10.7109375" customWidth="1"/>
    <col min="13885" max="13890" width="7.42578125" customWidth="1"/>
    <col min="13891" max="13891" width="2" customWidth="1"/>
    <col min="13895" max="13895" width="5.42578125" customWidth="1"/>
    <col min="13923" max="13923" width="35.7109375" customWidth="1"/>
    <col min="14130" max="14130" width="3" customWidth="1"/>
    <col min="14131" max="14131" width="28.42578125" customWidth="1"/>
    <col min="14132" max="14134" width="6" customWidth="1"/>
    <col min="14135" max="14135" width="27" customWidth="1"/>
    <col min="14136" max="14136" width="58.28515625" customWidth="1"/>
    <col min="14137" max="14137" width="15.42578125" customWidth="1"/>
    <col min="14138" max="14138" width="27.7109375" customWidth="1"/>
    <col min="14139" max="14139" width="10" customWidth="1"/>
    <col min="14140" max="14140" width="10.7109375" customWidth="1"/>
    <col min="14141" max="14146" width="7.42578125" customWidth="1"/>
    <col min="14147" max="14147" width="2" customWidth="1"/>
    <col min="14151" max="14151" width="5.42578125" customWidth="1"/>
    <col min="14179" max="14179" width="35.7109375" customWidth="1"/>
    <col min="14386" max="14386" width="3" customWidth="1"/>
    <col min="14387" max="14387" width="28.42578125" customWidth="1"/>
    <col min="14388" max="14390" width="6" customWidth="1"/>
    <col min="14391" max="14391" width="27" customWidth="1"/>
    <col min="14392" max="14392" width="58.28515625" customWidth="1"/>
    <col min="14393" max="14393" width="15.42578125" customWidth="1"/>
    <col min="14394" max="14394" width="27.7109375" customWidth="1"/>
    <col min="14395" max="14395" width="10" customWidth="1"/>
    <col min="14396" max="14396" width="10.7109375" customWidth="1"/>
    <col min="14397" max="14402" width="7.42578125" customWidth="1"/>
    <col min="14403" max="14403" width="2" customWidth="1"/>
    <col min="14407" max="14407" width="5.42578125" customWidth="1"/>
    <col min="14435" max="14435" width="35.7109375" customWidth="1"/>
    <col min="14642" max="14642" width="3" customWidth="1"/>
    <col min="14643" max="14643" width="28.42578125" customWidth="1"/>
    <col min="14644" max="14646" width="6" customWidth="1"/>
    <col min="14647" max="14647" width="27" customWidth="1"/>
    <col min="14648" max="14648" width="58.28515625" customWidth="1"/>
    <col min="14649" max="14649" width="15.42578125" customWidth="1"/>
    <col min="14650" max="14650" width="27.7109375" customWidth="1"/>
    <col min="14651" max="14651" width="10" customWidth="1"/>
    <col min="14652" max="14652" width="10.7109375" customWidth="1"/>
    <col min="14653" max="14658" width="7.42578125" customWidth="1"/>
    <col min="14659" max="14659" width="2" customWidth="1"/>
    <col min="14663" max="14663" width="5.42578125" customWidth="1"/>
    <col min="14691" max="14691" width="35.7109375" customWidth="1"/>
    <col min="14898" max="14898" width="3" customWidth="1"/>
    <col min="14899" max="14899" width="28.42578125" customWidth="1"/>
    <col min="14900" max="14902" width="6" customWidth="1"/>
    <col min="14903" max="14903" width="27" customWidth="1"/>
    <col min="14904" max="14904" width="58.28515625" customWidth="1"/>
    <col min="14905" max="14905" width="15.42578125" customWidth="1"/>
    <col min="14906" max="14906" width="27.7109375" customWidth="1"/>
    <col min="14907" max="14907" width="10" customWidth="1"/>
    <col min="14908" max="14908" width="10.7109375" customWidth="1"/>
    <col min="14909" max="14914" width="7.42578125" customWidth="1"/>
    <col min="14915" max="14915" width="2" customWidth="1"/>
    <col min="14919" max="14919" width="5.42578125" customWidth="1"/>
    <col min="14947" max="14947" width="35.7109375" customWidth="1"/>
  </cols>
  <sheetData>
    <row r="1" spans="1:45" ht="26.25" customHeight="1">
      <c r="A1" s="5120"/>
      <c r="B1" s="4942" t="s">
        <v>1542</v>
      </c>
      <c r="C1" s="4942"/>
      <c r="D1" s="4942"/>
      <c r="E1" s="4942"/>
      <c r="F1" s="4942"/>
      <c r="G1" s="4942"/>
      <c r="H1" s="4942"/>
      <c r="I1" s="4942"/>
      <c r="J1" s="2699"/>
      <c r="K1" s="4945" t="s">
        <v>138</v>
      </c>
      <c r="L1" s="4945"/>
      <c r="M1" s="663"/>
      <c r="N1" s="663"/>
      <c r="O1" s="663"/>
      <c r="P1" s="991"/>
      <c r="Q1" s="991"/>
      <c r="R1" s="663"/>
      <c r="S1" s="663"/>
      <c r="T1" s="663"/>
      <c r="U1" s="663"/>
      <c r="V1" s="663"/>
      <c r="W1" s="663"/>
      <c r="X1" s="663"/>
      <c r="Y1" s="663"/>
      <c r="Z1" s="991"/>
      <c r="AA1" s="991"/>
      <c r="AB1" s="663"/>
      <c r="AC1" s="663"/>
      <c r="AD1" s="663"/>
      <c r="AE1" s="1178"/>
      <c r="AF1" s="1178"/>
      <c r="AG1" s="1178"/>
      <c r="AH1" s="1178"/>
      <c r="AI1" s="1178"/>
      <c r="AJ1" s="1178"/>
      <c r="AK1" s="1178"/>
      <c r="AL1" s="5112" t="s">
        <v>139</v>
      </c>
      <c r="AM1" s="5112"/>
      <c r="AN1" s="5112"/>
      <c r="AO1" s="5112"/>
    </row>
    <row r="2" spans="1:45" ht="27" customHeight="1">
      <c r="A2" s="5120"/>
      <c r="B2" s="4942"/>
      <c r="C2" s="4942"/>
      <c r="D2" s="4942"/>
      <c r="E2" s="4942"/>
      <c r="F2" s="4942"/>
      <c r="G2" s="4942"/>
      <c r="H2" s="4942"/>
      <c r="I2" s="4942"/>
      <c r="J2" s="2699"/>
      <c r="K2" s="4946" t="s">
        <v>140</v>
      </c>
      <c r="L2" s="4946"/>
      <c r="M2" s="663"/>
      <c r="N2" s="663"/>
      <c r="O2" s="663"/>
      <c r="P2" s="991"/>
      <c r="Q2" s="991"/>
      <c r="R2" s="663"/>
      <c r="S2" s="663"/>
      <c r="T2" s="663"/>
      <c r="U2" s="663"/>
      <c r="V2" s="663"/>
      <c r="W2" s="663"/>
      <c r="X2" s="663"/>
      <c r="Y2" s="663"/>
      <c r="Z2" s="991"/>
      <c r="AA2" s="991"/>
      <c r="AB2" s="663"/>
      <c r="AC2" s="663"/>
      <c r="AD2" s="663"/>
      <c r="AE2" s="1178"/>
      <c r="AF2" s="1178"/>
      <c r="AG2" s="1178"/>
      <c r="AH2" s="1178"/>
      <c r="AI2" s="1178"/>
      <c r="AJ2" s="1178"/>
      <c r="AK2" s="1178"/>
      <c r="AL2" s="5052" t="s">
        <v>141</v>
      </c>
      <c r="AM2" s="5052"/>
      <c r="AN2" s="5052"/>
      <c r="AO2" s="5052"/>
    </row>
    <row r="3" spans="1:45" ht="34.5" customHeight="1" thickBot="1">
      <c r="A3" s="686" t="s">
        <v>1543</v>
      </c>
      <c r="B3" s="5119" t="s">
        <v>143</v>
      </c>
      <c r="C3" s="5119"/>
      <c r="D3" s="5119"/>
      <c r="E3" s="5119"/>
      <c r="F3" s="5119"/>
      <c r="G3" s="5119"/>
      <c r="H3" s="5119"/>
      <c r="I3" s="5119"/>
      <c r="J3" s="2700"/>
      <c r="K3" s="4947" t="s">
        <v>144</v>
      </c>
      <c r="L3" s="4947"/>
      <c r="M3" s="1694"/>
      <c r="N3" s="1694"/>
      <c r="O3" s="1694"/>
      <c r="P3" s="1692"/>
      <c r="Q3" s="1697"/>
      <c r="R3" s="1694"/>
      <c r="S3" s="1694"/>
      <c r="T3" s="1694"/>
      <c r="U3" s="2701"/>
      <c r="V3" s="2702"/>
      <c r="W3" s="663"/>
      <c r="X3" s="663"/>
      <c r="Y3" s="663"/>
      <c r="Z3" s="663"/>
      <c r="AA3" s="663"/>
      <c r="AB3" s="663"/>
      <c r="AC3" s="663"/>
      <c r="AD3" s="663"/>
      <c r="AE3" s="663"/>
      <c r="AF3" s="663"/>
      <c r="AG3" s="663"/>
      <c r="AH3" s="663"/>
      <c r="AI3" s="663"/>
      <c r="AJ3" s="663"/>
      <c r="AK3" s="663"/>
      <c r="AL3" s="663"/>
      <c r="AM3" s="663"/>
      <c r="AN3" s="663"/>
      <c r="AO3" s="663"/>
      <c r="AP3" s="663"/>
      <c r="AQ3" s="663"/>
      <c r="AR3" s="663"/>
      <c r="AS3" s="663"/>
    </row>
    <row r="4" spans="1:45" ht="30.75" thickBot="1">
      <c r="A4" s="4943" t="s">
        <v>145</v>
      </c>
      <c r="B4" s="4937"/>
      <c r="C4" s="4938"/>
      <c r="D4" s="4939"/>
      <c r="E4" s="14" t="s">
        <v>146</v>
      </c>
      <c r="F4" s="15" t="s">
        <v>146</v>
      </c>
      <c r="G4" s="244" t="s">
        <v>146</v>
      </c>
      <c r="H4" s="16"/>
      <c r="I4" s="4943" t="s">
        <v>147</v>
      </c>
      <c r="J4" s="17"/>
      <c r="K4" s="4934" t="s">
        <v>148</v>
      </c>
      <c r="L4" s="4935"/>
      <c r="M4" s="4935"/>
      <c r="N4" s="4935"/>
      <c r="O4" s="4936"/>
      <c r="P4" s="4934" t="s">
        <v>149</v>
      </c>
      <c r="Q4" s="4935"/>
      <c r="R4" s="4935"/>
      <c r="S4" s="4935"/>
      <c r="T4" s="4936"/>
      <c r="U4" s="4934" t="s">
        <v>150</v>
      </c>
      <c r="V4" s="4935"/>
      <c r="W4" s="4935"/>
      <c r="X4" s="4935"/>
      <c r="Y4" s="4936"/>
      <c r="Z4" s="4934" t="s">
        <v>151</v>
      </c>
      <c r="AA4" s="4935"/>
      <c r="AB4" s="4935"/>
      <c r="AC4" s="4935"/>
      <c r="AD4" s="4935"/>
      <c r="AE4" s="5045" t="s">
        <v>287</v>
      </c>
      <c r="AF4" s="5046"/>
      <c r="AG4" s="5046"/>
      <c r="AH4" s="5046"/>
      <c r="AI4" s="5046"/>
      <c r="AJ4" s="2135" t="s">
        <v>154</v>
      </c>
      <c r="AK4" s="2135"/>
      <c r="AL4" s="2135"/>
      <c r="AM4" s="2135" t="s">
        <v>155</v>
      </c>
      <c r="AN4" s="2135"/>
      <c r="AO4" s="2136"/>
      <c r="AP4" s="441" t="s">
        <v>156</v>
      </c>
      <c r="AQ4" s="247" t="s">
        <v>157</v>
      </c>
      <c r="AR4" s="248" t="s">
        <v>156</v>
      </c>
    </row>
    <row r="5" spans="1:45" ht="31.5" customHeight="1">
      <c r="A5" s="4944"/>
      <c r="B5" s="22" t="s">
        <v>158</v>
      </c>
      <c r="C5" s="23" t="s">
        <v>159</v>
      </c>
      <c r="D5" s="24" t="s">
        <v>146</v>
      </c>
      <c r="E5" s="25" t="s">
        <v>160</v>
      </c>
      <c r="F5" s="26" t="s">
        <v>161</v>
      </c>
      <c r="G5" s="1382" t="s">
        <v>162</v>
      </c>
      <c r="H5" s="16" t="s">
        <v>163</v>
      </c>
      <c r="I5" s="4944"/>
      <c r="J5" s="17" t="s">
        <v>164</v>
      </c>
      <c r="K5" s="28" t="s">
        <v>165</v>
      </c>
      <c r="L5" s="29" t="s">
        <v>166</v>
      </c>
      <c r="M5" s="22" t="s">
        <v>158</v>
      </c>
      <c r="N5" s="23" t="s">
        <v>167</v>
      </c>
      <c r="O5" s="30" t="s">
        <v>168</v>
      </c>
      <c r="P5" s="28" t="s">
        <v>165</v>
      </c>
      <c r="Q5" s="29" t="s">
        <v>166</v>
      </c>
      <c r="R5" s="22" t="s">
        <v>158</v>
      </c>
      <c r="S5" s="23" t="s">
        <v>167</v>
      </c>
      <c r="T5" s="30" t="s">
        <v>168</v>
      </c>
      <c r="U5" s="28" t="s">
        <v>165</v>
      </c>
      <c r="V5" s="29" t="s">
        <v>166</v>
      </c>
      <c r="W5" s="22" t="s">
        <v>158</v>
      </c>
      <c r="X5" s="23" t="s">
        <v>167</v>
      </c>
      <c r="Y5" s="30" t="s">
        <v>168</v>
      </c>
      <c r="Z5" s="28" t="s">
        <v>165</v>
      </c>
      <c r="AA5" s="29" t="s">
        <v>166</v>
      </c>
      <c r="AB5" s="22" t="s">
        <v>158</v>
      </c>
      <c r="AC5" s="23" t="s">
        <v>167</v>
      </c>
      <c r="AD5" s="442" t="s">
        <v>168</v>
      </c>
      <c r="AE5" s="5020" t="s">
        <v>171</v>
      </c>
      <c r="AF5" s="5021"/>
      <c r="AG5" s="5021"/>
      <c r="AH5" s="5021"/>
      <c r="AI5" s="443" t="s">
        <v>170</v>
      </c>
      <c r="AJ5" s="443" t="s">
        <v>171</v>
      </c>
      <c r="AK5" s="443" t="s">
        <v>172</v>
      </c>
      <c r="AL5" s="443" t="s">
        <v>170</v>
      </c>
      <c r="AM5" s="443" t="s">
        <v>171</v>
      </c>
      <c r="AN5" s="443" t="s">
        <v>172</v>
      </c>
      <c r="AO5" s="444" t="s">
        <v>170</v>
      </c>
      <c r="AP5" s="445" t="s">
        <v>173</v>
      </c>
      <c r="AQ5" s="257" t="s">
        <v>174</v>
      </c>
      <c r="AR5" s="258" t="s">
        <v>168</v>
      </c>
    </row>
    <row r="6" spans="1:45" ht="15.75" customHeight="1">
      <c r="A6" s="2703" t="s">
        <v>998</v>
      </c>
      <c r="B6" s="708"/>
      <c r="C6" s="566"/>
      <c r="D6" s="566"/>
      <c r="E6" s="1803"/>
      <c r="F6" s="1301"/>
      <c r="G6" s="451"/>
      <c r="H6" s="566"/>
      <c r="I6" s="877"/>
      <c r="J6" s="1941"/>
      <c r="K6" s="703"/>
      <c r="L6" s="877"/>
      <c r="M6" s="702"/>
      <c r="N6" s="702"/>
      <c r="O6" s="702"/>
      <c r="P6" s="703"/>
      <c r="Q6" s="877"/>
      <c r="R6" s="702"/>
      <c r="S6" s="702"/>
      <c r="T6" s="702"/>
      <c r="U6" s="703"/>
      <c r="V6" s="877"/>
      <c r="W6" s="702"/>
      <c r="X6" s="702"/>
      <c r="Y6" s="702"/>
      <c r="Z6" s="703"/>
      <c r="AA6" s="877"/>
      <c r="AB6" s="702"/>
      <c r="AC6" s="702"/>
      <c r="AD6" s="569"/>
      <c r="AE6" s="2704"/>
      <c r="AF6" s="877"/>
      <c r="AG6" s="877"/>
      <c r="AH6" s="2705"/>
      <c r="AI6" s="2706"/>
      <c r="AJ6" s="2704"/>
      <c r="AK6" s="877"/>
      <c r="AL6" s="2705"/>
      <c r="AM6" s="2704"/>
      <c r="AN6" s="877"/>
      <c r="AO6" s="2705"/>
      <c r="AP6" s="877"/>
      <c r="AQ6" s="877"/>
      <c r="AR6" s="877"/>
    </row>
    <row r="7" spans="1:45" ht="30" customHeight="1">
      <c r="A7" s="5115" t="s">
        <v>1544</v>
      </c>
      <c r="B7" s="2707">
        <v>20</v>
      </c>
      <c r="C7" s="2709"/>
      <c r="D7" s="2709"/>
      <c r="E7" s="2709"/>
      <c r="F7" s="2709"/>
      <c r="G7" s="2709"/>
      <c r="H7" s="2712"/>
      <c r="I7" s="125" t="s">
        <v>305</v>
      </c>
      <c r="J7" s="2713">
        <v>1</v>
      </c>
      <c r="K7" s="2714" t="s">
        <v>897</v>
      </c>
      <c r="L7" s="2715" t="s">
        <v>302</v>
      </c>
      <c r="M7" s="2716">
        <v>20</v>
      </c>
      <c r="N7" s="2716"/>
      <c r="O7" s="2716"/>
      <c r="P7" s="2714"/>
      <c r="Q7" s="2715"/>
      <c r="R7" s="2716"/>
      <c r="S7" s="2716"/>
      <c r="T7" s="2716"/>
      <c r="U7" s="2714"/>
      <c r="V7" s="2715"/>
      <c r="W7" s="2716"/>
      <c r="X7" s="2716"/>
      <c r="Y7" s="2716"/>
      <c r="Z7" s="2714"/>
      <c r="AA7" s="2715"/>
      <c r="AB7" s="2716"/>
      <c r="AC7" s="2717"/>
      <c r="AD7" s="1811"/>
      <c r="AE7" s="2588"/>
      <c r="AF7" s="1524"/>
      <c r="AG7" s="2588"/>
      <c r="AH7" s="1524"/>
      <c r="AI7" s="2719">
        <f>SUM(AF7:AH7)</f>
        <v>0</v>
      </c>
      <c r="AJ7" s="2819" t="s">
        <v>180</v>
      </c>
      <c r="AK7" s="2820" t="s">
        <v>389</v>
      </c>
      <c r="AL7" s="2821">
        <v>0.5</v>
      </c>
      <c r="AM7" s="2819" t="s">
        <v>180</v>
      </c>
      <c r="AN7" s="2820" t="s">
        <v>389</v>
      </c>
      <c r="AO7" s="2821">
        <v>0.5</v>
      </c>
      <c r="AP7" s="2149">
        <f t="shared" ref="AP7:AP9" si="0">(M7+R7+W7+AB7)-B7</f>
        <v>0</v>
      </c>
      <c r="AQ7" s="80">
        <f t="shared" ref="AQ7:AQ9" si="1">(N7+S7+X7+AC7)-(C7+D7)</f>
        <v>0</v>
      </c>
      <c r="AR7" s="81">
        <f t="shared" ref="AR7:AR9" si="2">(O7+T7+Y7+AD7)-H7</f>
        <v>0</v>
      </c>
    </row>
    <row r="8" spans="1:45" ht="30" customHeight="1">
      <c r="A8" s="5116"/>
      <c r="B8" s="2707">
        <v>20</v>
      </c>
      <c r="C8" s="2709"/>
      <c r="D8" s="2709"/>
      <c r="E8" s="2709"/>
      <c r="F8" s="2709"/>
      <c r="G8" s="2709"/>
      <c r="H8" s="2725"/>
      <c r="I8" s="125" t="s">
        <v>1545</v>
      </c>
      <c r="J8" s="2713">
        <v>1</v>
      </c>
      <c r="K8" s="2714"/>
      <c r="L8" s="2715"/>
      <c r="M8" s="2716"/>
      <c r="N8" s="2716"/>
      <c r="O8" s="2716"/>
      <c r="P8" s="2714"/>
      <c r="Q8" s="2715"/>
      <c r="R8" s="2716"/>
      <c r="S8" s="2716"/>
      <c r="T8" s="2716"/>
      <c r="U8" s="2714"/>
      <c r="V8" s="2715"/>
      <c r="W8" s="2716"/>
      <c r="X8" s="2716"/>
      <c r="Y8" s="2716"/>
      <c r="Z8" s="2714"/>
      <c r="AA8" s="2715"/>
      <c r="AB8" s="2716"/>
      <c r="AC8" s="2717"/>
      <c r="AD8" s="1811"/>
      <c r="AE8" s="2588"/>
      <c r="AF8" s="1524"/>
      <c r="AG8" s="2588"/>
      <c r="AH8" s="1524"/>
      <c r="AI8" s="2719">
        <f t="shared" ref="AI8:AI16" si="3">SUM(AF8:AH8)</f>
        <v>0</v>
      </c>
      <c r="AJ8" s="2819" t="s">
        <v>180</v>
      </c>
      <c r="AK8" s="2820" t="s">
        <v>389</v>
      </c>
      <c r="AL8" s="2821">
        <v>0.25</v>
      </c>
      <c r="AM8" s="2819" t="s">
        <v>180</v>
      </c>
      <c r="AN8" s="2820" t="s">
        <v>389</v>
      </c>
      <c r="AO8" s="2821">
        <v>0.25</v>
      </c>
      <c r="AP8" s="2149">
        <f t="shared" si="0"/>
        <v>-20</v>
      </c>
      <c r="AQ8" s="80">
        <f t="shared" si="1"/>
        <v>0</v>
      </c>
      <c r="AR8" s="81">
        <f t="shared" si="2"/>
        <v>0</v>
      </c>
    </row>
    <row r="9" spans="1:45" ht="30" customHeight="1">
      <c r="A9" s="5116"/>
      <c r="B9" s="2707">
        <v>20</v>
      </c>
      <c r="C9" s="2709"/>
      <c r="D9" s="2709"/>
      <c r="E9" s="2709"/>
      <c r="F9" s="2709"/>
      <c r="G9" s="2709"/>
      <c r="H9" s="2725"/>
      <c r="I9" s="125" t="s">
        <v>1546</v>
      </c>
      <c r="J9" s="2713">
        <v>1</v>
      </c>
      <c r="K9" s="61"/>
      <c r="L9" s="2726"/>
      <c r="M9" s="2727"/>
      <c r="N9" s="2727"/>
      <c r="O9" s="2727"/>
      <c r="P9" s="61"/>
      <c r="Q9" s="2726"/>
      <c r="R9" s="2727"/>
      <c r="S9" s="2727"/>
      <c r="T9" s="2727"/>
      <c r="U9" s="61"/>
      <c r="V9" s="2726"/>
      <c r="W9" s="2727"/>
      <c r="X9" s="2727"/>
      <c r="Y9" s="2727"/>
      <c r="Z9" s="61"/>
      <c r="AA9" s="2726"/>
      <c r="AB9" s="2727"/>
      <c r="AC9" s="2717"/>
      <c r="AD9" s="1811"/>
      <c r="AE9" s="2588"/>
      <c r="AF9" s="1524"/>
      <c r="AG9" s="2588"/>
      <c r="AH9" s="1524"/>
      <c r="AI9" s="2719">
        <f t="shared" si="3"/>
        <v>0</v>
      </c>
      <c r="AJ9" s="2819" t="s">
        <v>180</v>
      </c>
      <c r="AK9" s="2820" t="s">
        <v>389</v>
      </c>
      <c r="AL9" s="2821">
        <v>0.25</v>
      </c>
      <c r="AM9" s="2819" t="s">
        <v>180</v>
      </c>
      <c r="AN9" s="2820" t="s">
        <v>389</v>
      </c>
      <c r="AO9" s="2821">
        <v>0.25</v>
      </c>
      <c r="AP9" s="2149">
        <f t="shared" si="0"/>
        <v>-20</v>
      </c>
      <c r="AQ9" s="80">
        <f t="shared" si="1"/>
        <v>0</v>
      </c>
      <c r="AR9" s="81">
        <f t="shared" si="2"/>
        <v>0</v>
      </c>
    </row>
    <row r="10" spans="1:45" ht="15.75">
      <c r="A10" s="819" t="s">
        <v>1501</v>
      </c>
      <c r="B10" s="2739">
        <f t="shared" ref="B10:H10" si="4">SUM(B7:B9)</f>
        <v>60</v>
      </c>
      <c r="C10" s="2739">
        <f t="shared" si="4"/>
        <v>0</v>
      </c>
      <c r="D10" s="2740">
        <f t="shared" si="4"/>
        <v>0</v>
      </c>
      <c r="E10" s="2741">
        <f t="shared" si="4"/>
        <v>0</v>
      </c>
      <c r="F10" s="2739">
        <f t="shared" si="4"/>
        <v>0</v>
      </c>
      <c r="G10" s="2742">
        <f t="shared" si="4"/>
        <v>0</v>
      </c>
      <c r="H10" s="2743">
        <f t="shared" si="4"/>
        <v>0</v>
      </c>
      <c r="I10" s="94"/>
      <c r="J10" s="1210"/>
      <c r="K10" s="298"/>
      <c r="L10" s="98"/>
      <c r="M10" s="493"/>
      <c r="N10" s="493"/>
      <c r="O10" s="493"/>
      <c r="P10" s="99"/>
      <c r="Q10" s="108"/>
      <c r="R10" s="494"/>
      <c r="S10" s="494"/>
      <c r="T10" s="494"/>
      <c r="U10" s="298"/>
      <c r="V10" s="98"/>
      <c r="W10" s="493"/>
      <c r="X10" s="493"/>
      <c r="Y10" s="493"/>
      <c r="Z10" s="99"/>
      <c r="AA10" s="108"/>
      <c r="AB10" s="493"/>
      <c r="AC10" s="493"/>
      <c r="AD10" s="792"/>
      <c r="AE10" s="1876"/>
      <c r="AF10" s="2744"/>
      <c r="AG10" s="1982"/>
      <c r="AH10" s="2745"/>
      <c r="AI10" s="2746">
        <f>SUM(AI7:AI9)</f>
        <v>0</v>
      </c>
      <c r="AJ10" s="2747"/>
      <c r="AK10" s="2748"/>
      <c r="AL10" s="2749"/>
      <c r="AM10" s="2747"/>
      <c r="AN10" s="1833"/>
      <c r="AO10" s="1847"/>
      <c r="AP10" s="89"/>
      <c r="AQ10" s="89"/>
      <c r="AR10" s="89"/>
    </row>
    <row r="11" spans="1:45" ht="30" customHeight="1">
      <c r="A11" s="5114" t="s">
        <v>1547</v>
      </c>
      <c r="B11" s="2707">
        <v>20</v>
      </c>
      <c r="C11" s="2709"/>
      <c r="D11" s="2709"/>
      <c r="E11" s="2709"/>
      <c r="F11" s="2709"/>
      <c r="G11" s="2709"/>
      <c r="H11" s="2712"/>
      <c r="I11" s="125" t="s">
        <v>1548</v>
      </c>
      <c r="J11" s="2713">
        <v>1</v>
      </c>
      <c r="K11" s="61"/>
      <c r="L11" s="2726"/>
      <c r="M11" s="2727"/>
      <c r="N11" s="2727"/>
      <c r="O11" s="2727"/>
      <c r="P11" s="61"/>
      <c r="Q11" s="2726"/>
      <c r="R11" s="2727"/>
      <c r="S11" s="2727"/>
      <c r="T11" s="2727"/>
      <c r="U11" s="61"/>
      <c r="V11" s="2726"/>
      <c r="W11" s="2727"/>
      <c r="X11" s="2727"/>
      <c r="Y11" s="2727"/>
      <c r="Z11" s="61"/>
      <c r="AA11" s="2726"/>
      <c r="AB11" s="2727"/>
      <c r="AC11" s="2717"/>
      <c r="AD11" s="1811"/>
      <c r="AE11" s="2588"/>
      <c r="AF11" s="1524"/>
      <c r="AG11" s="2588"/>
      <c r="AH11" s="1524"/>
      <c r="AI11" s="2719">
        <f>SUM(AF11:AH11)</f>
        <v>0</v>
      </c>
      <c r="AJ11" s="2819" t="s">
        <v>180</v>
      </c>
      <c r="AK11" s="2820" t="s">
        <v>389</v>
      </c>
      <c r="AL11" s="2821">
        <v>0.4</v>
      </c>
      <c r="AM11" s="2819" t="s">
        <v>180</v>
      </c>
      <c r="AN11" s="2820" t="s">
        <v>389</v>
      </c>
      <c r="AO11" s="2821">
        <v>0.4</v>
      </c>
      <c r="AP11" s="2149">
        <f t="shared" ref="AP11:AP13" si="5">(M11+R11+W11+AB11)-B11</f>
        <v>-20</v>
      </c>
      <c r="AQ11" s="80">
        <f t="shared" ref="AQ11:AQ13" si="6">(N11+S11+X11+AC11)-(C11+D11)</f>
        <v>0</v>
      </c>
      <c r="AR11" s="81">
        <f t="shared" ref="AR11:AR13" si="7">(O11+T11+Y11+AD11)-H11</f>
        <v>0</v>
      </c>
    </row>
    <row r="12" spans="1:45" ht="30" customHeight="1">
      <c r="A12" s="5114"/>
      <c r="B12" s="2707">
        <v>20</v>
      </c>
      <c r="C12" s="2709"/>
      <c r="D12" s="2709"/>
      <c r="E12" s="2709"/>
      <c r="F12" s="2709"/>
      <c r="G12" s="2709"/>
      <c r="H12" s="2725"/>
      <c r="I12" s="125" t="s">
        <v>1549</v>
      </c>
      <c r="J12" s="2713">
        <v>1</v>
      </c>
      <c r="K12" s="61"/>
      <c r="L12" s="2726"/>
      <c r="M12" s="2727"/>
      <c r="N12" s="2727"/>
      <c r="O12" s="2727"/>
      <c r="P12" s="61"/>
      <c r="Q12" s="2726"/>
      <c r="R12" s="2727"/>
      <c r="S12" s="2727"/>
      <c r="T12" s="2727"/>
      <c r="U12" s="61"/>
      <c r="V12" s="2726"/>
      <c r="W12" s="2727"/>
      <c r="X12" s="2727"/>
      <c r="Y12" s="2727"/>
      <c r="Z12" s="61"/>
      <c r="AA12" s="2726"/>
      <c r="AB12" s="2727"/>
      <c r="AC12" s="2717"/>
      <c r="AD12" s="1811"/>
      <c r="AE12" s="2588"/>
      <c r="AF12" s="1524"/>
      <c r="AG12" s="2588"/>
      <c r="AH12" s="1524"/>
      <c r="AI12" s="2719">
        <f t="shared" ref="AI12:AI13" si="8">SUM(AF12:AH12)</f>
        <v>0</v>
      </c>
      <c r="AJ12" s="2819" t="s">
        <v>180</v>
      </c>
      <c r="AK12" s="2820" t="s">
        <v>389</v>
      </c>
      <c r="AL12" s="2821">
        <v>0.3</v>
      </c>
      <c r="AM12" s="2819" t="s">
        <v>180</v>
      </c>
      <c r="AN12" s="2820" t="s">
        <v>389</v>
      </c>
      <c r="AO12" s="2821">
        <v>0.3</v>
      </c>
      <c r="AP12" s="2149">
        <f t="shared" si="5"/>
        <v>-20</v>
      </c>
      <c r="AQ12" s="80">
        <f t="shared" si="6"/>
        <v>0</v>
      </c>
      <c r="AR12" s="81">
        <f t="shared" si="7"/>
        <v>0</v>
      </c>
    </row>
    <row r="13" spans="1:45" ht="30" customHeight="1">
      <c r="A13" s="5114"/>
      <c r="B13" s="2707">
        <v>20</v>
      </c>
      <c r="C13" s="2709"/>
      <c r="D13" s="2709"/>
      <c r="E13" s="2709"/>
      <c r="F13" s="2709"/>
      <c r="G13" s="2709"/>
      <c r="H13" s="2725"/>
      <c r="I13" s="125" t="s">
        <v>1550</v>
      </c>
      <c r="J13" s="2713">
        <v>1</v>
      </c>
      <c r="K13" s="61"/>
      <c r="L13" s="2726"/>
      <c r="M13" s="2727"/>
      <c r="N13" s="2727"/>
      <c r="O13" s="2727"/>
      <c r="P13" s="61"/>
      <c r="Q13" s="2726"/>
      <c r="R13" s="2727"/>
      <c r="S13" s="2727"/>
      <c r="T13" s="2727"/>
      <c r="U13" s="61"/>
      <c r="V13" s="2726"/>
      <c r="W13" s="2727"/>
      <c r="X13" s="2727"/>
      <c r="Y13" s="2727"/>
      <c r="Z13" s="61"/>
      <c r="AA13" s="2726"/>
      <c r="AB13" s="2727"/>
      <c r="AC13" s="2717"/>
      <c r="AD13" s="1811"/>
      <c r="AE13" s="2588"/>
      <c r="AF13" s="1524"/>
      <c r="AG13" s="2588"/>
      <c r="AH13" s="1524"/>
      <c r="AI13" s="2719">
        <f t="shared" si="8"/>
        <v>0</v>
      </c>
      <c r="AJ13" s="2819" t="s">
        <v>180</v>
      </c>
      <c r="AK13" s="2820" t="s">
        <v>389</v>
      </c>
      <c r="AL13" s="2821">
        <v>0.3</v>
      </c>
      <c r="AM13" s="2819" t="s">
        <v>180</v>
      </c>
      <c r="AN13" s="2820" t="s">
        <v>389</v>
      </c>
      <c r="AO13" s="2821">
        <v>0.3</v>
      </c>
      <c r="AP13" s="2149">
        <f t="shared" si="5"/>
        <v>-20</v>
      </c>
      <c r="AQ13" s="80">
        <f t="shared" si="6"/>
        <v>0</v>
      </c>
      <c r="AR13" s="81">
        <f t="shared" si="7"/>
        <v>0</v>
      </c>
    </row>
    <row r="14" spans="1:45" ht="15.75">
      <c r="A14" s="819" t="s">
        <v>184</v>
      </c>
      <c r="B14" s="2739">
        <f t="shared" ref="B14:H14" si="9">SUM(B11:B13)</f>
        <v>60</v>
      </c>
      <c r="C14" s="2739">
        <f t="shared" si="9"/>
        <v>0</v>
      </c>
      <c r="D14" s="2740">
        <f t="shared" si="9"/>
        <v>0</v>
      </c>
      <c r="E14" s="2741">
        <f t="shared" si="9"/>
        <v>0</v>
      </c>
      <c r="F14" s="2739">
        <f t="shared" si="9"/>
        <v>0</v>
      </c>
      <c r="G14" s="2742">
        <f t="shared" si="9"/>
        <v>0</v>
      </c>
      <c r="H14" s="2743">
        <f t="shared" si="9"/>
        <v>0</v>
      </c>
      <c r="I14" s="94"/>
      <c r="J14" s="1210"/>
      <c r="K14" s="298"/>
      <c r="L14" s="98"/>
      <c r="M14" s="493"/>
      <c r="N14" s="493"/>
      <c r="O14" s="493"/>
      <c r="P14" s="99"/>
      <c r="Q14" s="108"/>
      <c r="R14" s="494"/>
      <c r="S14" s="494"/>
      <c r="T14" s="494"/>
      <c r="U14" s="298"/>
      <c r="V14" s="98"/>
      <c r="W14" s="493"/>
      <c r="X14" s="493"/>
      <c r="Y14" s="493"/>
      <c r="Z14" s="99"/>
      <c r="AA14" s="108"/>
      <c r="AB14" s="493"/>
      <c r="AC14" s="493"/>
      <c r="AD14" s="792"/>
      <c r="AE14" s="1876"/>
      <c r="AF14" s="2744"/>
      <c r="AG14" s="1982"/>
      <c r="AH14" s="2745"/>
      <c r="AI14" s="2746">
        <f>SUM(AI11:AI13)</f>
        <v>0</v>
      </c>
      <c r="AJ14" s="2747"/>
      <c r="AK14" s="2748"/>
      <c r="AL14" s="2749"/>
      <c r="AM14" s="2747"/>
      <c r="AN14" s="1833"/>
      <c r="AO14" s="1847"/>
      <c r="AP14" s="89"/>
      <c r="AQ14" s="89"/>
      <c r="AR14" s="89"/>
    </row>
    <row r="15" spans="1:45" ht="30" customHeight="1">
      <c r="A15" s="5115" t="s">
        <v>1551</v>
      </c>
      <c r="B15" s="2757"/>
      <c r="C15" s="2758"/>
      <c r="D15" s="2708">
        <v>20</v>
      </c>
      <c r="E15" s="2757"/>
      <c r="F15" s="2758">
        <v>20</v>
      </c>
      <c r="G15" s="2750"/>
      <c r="H15" s="2712"/>
      <c r="I15" s="125" t="s">
        <v>1048</v>
      </c>
      <c r="J15" s="276">
        <v>1</v>
      </c>
      <c r="K15" s="61" t="s">
        <v>890</v>
      </c>
      <c r="L15" s="2737" t="s">
        <v>891</v>
      </c>
      <c r="M15" s="1811"/>
      <c r="N15" s="1811">
        <v>20</v>
      </c>
      <c r="O15" s="1811"/>
      <c r="P15" s="61"/>
      <c r="Q15" s="2737"/>
      <c r="R15" s="1811"/>
      <c r="S15" s="1811"/>
      <c r="T15" s="1811"/>
      <c r="U15" s="61"/>
      <c r="V15" s="2737"/>
      <c r="W15" s="1811"/>
      <c r="X15" s="1811"/>
      <c r="Y15" s="1811"/>
      <c r="Z15" s="61"/>
      <c r="AA15" s="2737"/>
      <c r="AB15" s="1811"/>
      <c r="AC15" s="1811"/>
      <c r="AD15" s="1811"/>
      <c r="AE15" s="1959" t="s">
        <v>396</v>
      </c>
      <c r="AF15" s="1523"/>
      <c r="AG15" s="2588"/>
      <c r="AH15" s="1524"/>
      <c r="AI15" s="1525"/>
      <c r="AJ15" s="2730"/>
      <c r="AK15" s="2731"/>
      <c r="AL15" s="2732"/>
      <c r="AM15" s="2730"/>
      <c r="AN15" s="2733"/>
      <c r="AO15" s="2734"/>
      <c r="AP15" s="2149">
        <f t="shared" ref="AP15:AP16" si="10">(M15+R15+W15+AB15)-B15</f>
        <v>0</v>
      </c>
      <c r="AQ15" s="80">
        <f t="shared" ref="AQ15:AQ16" si="11">(N15+S15+X15+AC15)-(C15+D15)</f>
        <v>0</v>
      </c>
      <c r="AR15" s="81">
        <f t="shared" ref="AR15:AR16" si="12">(O15+T15+Y15+AD15)-H15</f>
        <v>0</v>
      </c>
    </row>
    <row r="16" spans="1:45" ht="30" customHeight="1">
      <c r="A16" s="5116"/>
      <c r="B16" s="2759"/>
      <c r="C16" s="2707">
        <v>20</v>
      </c>
      <c r="D16" s="2759"/>
      <c r="E16" s="2757"/>
      <c r="F16" s="2758"/>
      <c r="G16" s="2750"/>
      <c r="H16" s="2725"/>
      <c r="I16" s="125" t="s">
        <v>1552</v>
      </c>
      <c r="J16" s="276">
        <v>1</v>
      </c>
      <c r="K16" s="61"/>
      <c r="L16" s="2737"/>
      <c r="M16" s="1811"/>
      <c r="N16" s="1811"/>
      <c r="O16" s="1811"/>
      <c r="P16" s="61"/>
      <c r="Q16" s="2737"/>
      <c r="R16" s="1811"/>
      <c r="S16" s="1811"/>
      <c r="T16" s="1811"/>
      <c r="U16" s="61"/>
      <c r="V16" s="2737"/>
      <c r="W16" s="1811"/>
      <c r="X16" s="1811"/>
      <c r="Y16" s="1811"/>
      <c r="Z16" s="61"/>
      <c r="AA16" s="2737"/>
      <c r="AB16" s="1811"/>
      <c r="AC16" s="1811"/>
      <c r="AD16" s="1811"/>
      <c r="AE16" s="2588"/>
      <c r="AF16" s="1524"/>
      <c r="AG16" s="2588"/>
      <c r="AH16" s="1524"/>
      <c r="AI16" s="2719">
        <f t="shared" si="3"/>
        <v>0</v>
      </c>
      <c r="AJ16" s="2819" t="s">
        <v>180</v>
      </c>
      <c r="AK16" s="2820" t="s">
        <v>389</v>
      </c>
      <c r="AL16" s="2821">
        <v>0.5</v>
      </c>
      <c r="AM16" s="2819" t="s">
        <v>180</v>
      </c>
      <c r="AN16" s="2820" t="s">
        <v>389</v>
      </c>
      <c r="AO16" s="2821">
        <v>0.5</v>
      </c>
      <c r="AP16" s="2149">
        <f t="shared" si="10"/>
        <v>0</v>
      </c>
      <c r="AQ16" s="80">
        <f t="shared" si="11"/>
        <v>-20</v>
      </c>
      <c r="AR16" s="81">
        <f t="shared" si="12"/>
        <v>0</v>
      </c>
    </row>
    <row r="17" spans="1:44" ht="30" customHeight="1">
      <c r="A17" s="5117"/>
      <c r="B17" s="2759"/>
      <c r="C17" s="2707">
        <v>20</v>
      </c>
      <c r="D17" s="2759"/>
      <c r="E17" s="2757"/>
      <c r="F17" s="2758"/>
      <c r="G17" s="2750"/>
      <c r="H17" s="2725"/>
      <c r="I17" s="125" t="s">
        <v>1553</v>
      </c>
      <c r="J17" s="276">
        <v>1</v>
      </c>
      <c r="K17" s="61"/>
      <c r="L17" s="2737"/>
      <c r="M17" s="1811"/>
      <c r="N17" s="1811"/>
      <c r="O17" s="1811"/>
      <c r="P17" s="61"/>
      <c r="Q17" s="2737"/>
      <c r="R17" s="1811"/>
      <c r="S17" s="1811"/>
      <c r="T17" s="1811"/>
      <c r="U17" s="61"/>
      <c r="V17" s="2737"/>
      <c r="W17" s="1811"/>
      <c r="X17" s="1811"/>
      <c r="Y17" s="1811"/>
      <c r="Z17" s="61"/>
      <c r="AA17" s="2737"/>
      <c r="AB17" s="1811"/>
      <c r="AC17" s="1811"/>
      <c r="AD17" s="1811"/>
      <c r="AE17" s="2588"/>
      <c r="AF17" s="1524"/>
      <c r="AG17" s="2588"/>
      <c r="AH17" s="1524"/>
      <c r="AI17" s="2719"/>
      <c r="AJ17" s="2819" t="s">
        <v>180</v>
      </c>
      <c r="AK17" s="2820" t="s">
        <v>389</v>
      </c>
      <c r="AL17" s="2821">
        <v>0.5</v>
      </c>
      <c r="AM17" s="2819" t="s">
        <v>180</v>
      </c>
      <c r="AN17" s="2820" t="s">
        <v>389</v>
      </c>
      <c r="AO17" s="2821">
        <v>0.5</v>
      </c>
      <c r="AP17" s="79"/>
      <c r="AQ17" s="80"/>
      <c r="AR17" s="81"/>
    </row>
    <row r="18" spans="1:44" ht="15.75">
      <c r="A18" s="819" t="s">
        <v>1554</v>
      </c>
      <c r="B18" s="2739">
        <f>SUM(B15:B16)</f>
        <v>0</v>
      </c>
      <c r="C18" s="2739">
        <f t="shared" ref="C18:H18" si="13">SUM(C15:C16)</f>
        <v>20</v>
      </c>
      <c r="D18" s="2740">
        <f t="shared" si="13"/>
        <v>20</v>
      </c>
      <c r="E18" s="2741">
        <f t="shared" si="13"/>
        <v>0</v>
      </c>
      <c r="F18" s="2739">
        <f t="shared" si="13"/>
        <v>20</v>
      </c>
      <c r="G18" s="2742">
        <f t="shared" si="13"/>
        <v>0</v>
      </c>
      <c r="H18" s="2743">
        <f t="shared" si="13"/>
        <v>0</v>
      </c>
      <c r="I18" s="94"/>
      <c r="J18" s="1210"/>
      <c r="K18" s="298"/>
      <c r="L18" s="98"/>
      <c r="M18" s="493"/>
      <c r="N18" s="493"/>
      <c r="O18" s="493"/>
      <c r="P18" s="99"/>
      <c r="Q18" s="108"/>
      <c r="R18" s="494"/>
      <c r="S18" s="494"/>
      <c r="T18" s="494"/>
      <c r="U18" s="298"/>
      <c r="V18" s="98"/>
      <c r="W18" s="493"/>
      <c r="X18" s="493"/>
      <c r="Y18" s="493"/>
      <c r="Z18" s="99"/>
      <c r="AA18" s="108"/>
      <c r="AB18" s="493"/>
      <c r="AC18" s="493"/>
      <c r="AD18" s="792"/>
      <c r="AE18" s="1876"/>
      <c r="AF18" s="2744"/>
      <c r="AG18" s="1982"/>
      <c r="AH18" s="2745"/>
      <c r="AI18" s="2746">
        <f>SUM(AI15:AI16)</f>
        <v>0</v>
      </c>
      <c r="AJ18" s="1878"/>
      <c r="AK18" s="2748"/>
      <c r="AL18" s="2749"/>
      <c r="AM18" s="1878"/>
      <c r="AN18" s="1833"/>
      <c r="AO18" s="1847"/>
      <c r="AP18" s="89"/>
      <c r="AQ18" s="89"/>
      <c r="AR18" s="89"/>
    </row>
    <row r="19" spans="1:44" ht="30" customHeight="1">
      <c r="A19" s="5114" t="s">
        <v>1555</v>
      </c>
      <c r="B19" s="2710"/>
      <c r="C19" s="2710"/>
      <c r="D19" s="2708">
        <v>20</v>
      </c>
      <c r="E19" s="2709"/>
      <c r="F19" s="2707">
        <v>20</v>
      </c>
      <c r="G19" s="2763"/>
      <c r="H19" s="2712"/>
      <c r="I19" s="125" t="s">
        <v>1556</v>
      </c>
      <c r="J19" s="2713">
        <v>1</v>
      </c>
      <c r="K19" s="61"/>
      <c r="L19" s="2726"/>
      <c r="M19" s="2727"/>
      <c r="N19" s="2727"/>
      <c r="O19" s="2727"/>
      <c r="P19" s="61"/>
      <c r="Q19" s="2726"/>
      <c r="R19" s="2727"/>
      <c r="S19" s="2727"/>
      <c r="T19" s="2727"/>
      <c r="U19" s="61"/>
      <c r="V19" s="2726"/>
      <c r="W19" s="2727"/>
      <c r="X19" s="2727"/>
      <c r="Y19" s="2727"/>
      <c r="Z19" s="61"/>
      <c r="AA19" s="2726"/>
      <c r="AB19" s="2727"/>
      <c r="AC19" s="2727"/>
      <c r="AD19" s="2764"/>
      <c r="AE19" s="1523"/>
      <c r="AF19" s="2588"/>
      <c r="AG19" s="1524"/>
      <c r="AH19" s="1525"/>
      <c r="AI19" s="1525"/>
      <c r="AJ19" s="2819" t="s">
        <v>180</v>
      </c>
      <c r="AK19" s="2820" t="s">
        <v>389</v>
      </c>
      <c r="AL19" s="2821">
        <v>0.25</v>
      </c>
      <c r="AM19" s="2819" t="s">
        <v>180</v>
      </c>
      <c r="AN19" s="2820" t="s">
        <v>389</v>
      </c>
      <c r="AO19" s="2821">
        <v>0.25</v>
      </c>
      <c r="AP19" s="2149">
        <f t="shared" ref="AP19" si="14">(M19+R19+W19+AB19)-B19</f>
        <v>0</v>
      </c>
      <c r="AQ19" s="80">
        <f t="shared" ref="AQ19" si="15">(N19+S19+X19+AC19)-(C19+D19)</f>
        <v>-20</v>
      </c>
      <c r="AR19" s="81">
        <f t="shared" ref="AR19" si="16">(O19+T19+Y19+AD19)-H19</f>
        <v>0</v>
      </c>
    </row>
    <row r="20" spans="1:44" ht="30" customHeight="1">
      <c r="A20" s="5114"/>
      <c r="B20" s="2710"/>
      <c r="C20" s="2710"/>
      <c r="D20" s="2708">
        <v>20</v>
      </c>
      <c r="E20" s="2709"/>
      <c r="F20" s="2707">
        <v>20</v>
      </c>
      <c r="G20" s="2763"/>
      <c r="H20" s="2712"/>
      <c r="I20" s="125" t="s">
        <v>1557</v>
      </c>
      <c r="J20" s="2713">
        <v>1</v>
      </c>
      <c r="K20" s="61"/>
      <c r="L20" s="2726"/>
      <c r="M20" s="2727"/>
      <c r="N20" s="2727"/>
      <c r="O20" s="2727"/>
      <c r="P20" s="61"/>
      <c r="Q20" s="2726"/>
      <c r="R20" s="2727"/>
      <c r="S20" s="2727"/>
      <c r="T20" s="2727"/>
      <c r="U20" s="61"/>
      <c r="V20" s="2726"/>
      <c r="W20" s="2727"/>
      <c r="X20" s="2727"/>
      <c r="Y20" s="2727"/>
      <c r="Z20" s="61"/>
      <c r="AA20" s="2726"/>
      <c r="AB20" s="2727"/>
      <c r="AC20" s="2727"/>
      <c r="AD20" s="2764"/>
      <c r="AE20" s="1523"/>
      <c r="AF20" s="2588"/>
      <c r="AG20" s="1524"/>
      <c r="AH20" s="1525"/>
      <c r="AI20" s="1525"/>
      <c r="AJ20" s="2819" t="s">
        <v>180</v>
      </c>
      <c r="AK20" s="2820" t="s">
        <v>389</v>
      </c>
      <c r="AL20" s="2821">
        <v>0.25</v>
      </c>
      <c r="AM20" s="2819" t="s">
        <v>180</v>
      </c>
      <c r="AN20" s="2820" t="s">
        <v>389</v>
      </c>
      <c r="AO20" s="2821">
        <v>0.25</v>
      </c>
      <c r="AP20" s="2149"/>
      <c r="AQ20" s="80"/>
      <c r="AR20" s="81"/>
    </row>
    <row r="21" spans="1:44" ht="30" customHeight="1">
      <c r="A21" s="5114"/>
      <c r="B21" s="2707">
        <v>20</v>
      </c>
      <c r="C21" s="2710"/>
      <c r="D21" s="2708"/>
      <c r="E21" s="2709"/>
      <c r="F21" s="2712"/>
      <c r="G21" s="2763"/>
      <c r="H21" s="2712"/>
      <c r="I21" s="125" t="s">
        <v>1558</v>
      </c>
      <c r="J21" s="2713">
        <v>1</v>
      </c>
      <c r="K21" s="61"/>
      <c r="L21" s="2726"/>
      <c r="M21" s="2727"/>
      <c r="N21" s="2727"/>
      <c r="O21" s="2727"/>
      <c r="P21" s="61"/>
      <c r="Q21" s="2726"/>
      <c r="R21" s="2727"/>
      <c r="S21" s="2727"/>
      <c r="T21" s="2727"/>
      <c r="U21" s="61"/>
      <c r="V21" s="2726"/>
      <c r="W21" s="2727"/>
      <c r="X21" s="2727"/>
      <c r="Y21" s="2727"/>
      <c r="Z21" s="61"/>
      <c r="AA21" s="2726"/>
      <c r="AB21" s="2727"/>
      <c r="AC21" s="2727"/>
      <c r="AD21" s="2764"/>
      <c r="AE21" s="1523"/>
      <c r="AF21" s="2588"/>
      <c r="AG21" s="1524"/>
      <c r="AH21" s="1525"/>
      <c r="AI21" s="1525"/>
      <c r="AJ21" s="2819" t="s">
        <v>180</v>
      </c>
      <c r="AK21" s="2820" t="s">
        <v>389</v>
      </c>
      <c r="AL21" s="2821">
        <v>0.25</v>
      </c>
      <c r="AM21" s="2819" t="s">
        <v>180</v>
      </c>
      <c r="AN21" s="2820" t="s">
        <v>389</v>
      </c>
      <c r="AO21" s="2821">
        <v>0.25</v>
      </c>
      <c r="AP21" s="2149"/>
      <c r="AQ21" s="80"/>
      <c r="AR21" s="81"/>
    </row>
    <row r="22" spans="1:44" ht="30" customHeight="1">
      <c r="A22" s="5114"/>
      <c r="B22" s="2707">
        <v>20</v>
      </c>
      <c r="C22" s="2710"/>
      <c r="D22" s="2708"/>
      <c r="E22" s="2709"/>
      <c r="F22" s="2712"/>
      <c r="G22" s="2763"/>
      <c r="H22" s="2712"/>
      <c r="I22" s="125" t="s">
        <v>1559</v>
      </c>
      <c r="J22" s="2713"/>
      <c r="K22" s="61"/>
      <c r="L22" s="2726"/>
      <c r="M22" s="2727"/>
      <c r="N22" s="2727"/>
      <c r="O22" s="2727"/>
      <c r="P22" s="61"/>
      <c r="Q22" s="2726"/>
      <c r="R22" s="2727"/>
      <c r="S22" s="2727"/>
      <c r="T22" s="2727"/>
      <c r="U22" s="61"/>
      <c r="V22" s="2726"/>
      <c r="W22" s="2727"/>
      <c r="X22" s="2727"/>
      <c r="Y22" s="2727"/>
      <c r="Z22" s="61"/>
      <c r="AA22" s="2726"/>
      <c r="AB22" s="2727"/>
      <c r="AC22" s="2727"/>
      <c r="AD22" s="2764"/>
      <c r="AE22" s="1523"/>
      <c r="AF22" s="2588"/>
      <c r="AG22" s="1524"/>
      <c r="AH22" s="1525"/>
      <c r="AI22" s="1525"/>
      <c r="AJ22" s="2819" t="s">
        <v>180</v>
      </c>
      <c r="AK22" s="2820" t="s">
        <v>389</v>
      </c>
      <c r="AL22" s="2821">
        <v>0.25</v>
      </c>
      <c r="AM22" s="2819" t="s">
        <v>180</v>
      </c>
      <c r="AN22" s="2820" t="s">
        <v>389</v>
      </c>
      <c r="AO22" s="2821">
        <v>0.25</v>
      </c>
      <c r="AP22" s="2149"/>
      <c r="AQ22" s="80"/>
      <c r="AR22" s="81"/>
    </row>
    <row r="23" spans="1:44" ht="15.75">
      <c r="A23" s="819" t="s">
        <v>184</v>
      </c>
      <c r="B23" s="2739">
        <f t="shared" ref="B23:H23" si="17">SUM(B19:B22)</f>
        <v>40</v>
      </c>
      <c r="C23" s="2739">
        <f t="shared" si="17"/>
        <v>0</v>
      </c>
      <c r="D23" s="2740">
        <f t="shared" si="17"/>
        <v>40</v>
      </c>
      <c r="E23" s="2741">
        <f t="shared" si="17"/>
        <v>0</v>
      </c>
      <c r="F23" s="2739">
        <f t="shared" si="17"/>
        <v>40</v>
      </c>
      <c r="G23" s="2742">
        <f t="shared" si="17"/>
        <v>0</v>
      </c>
      <c r="H23" s="2743">
        <f t="shared" si="17"/>
        <v>0</v>
      </c>
      <c r="I23" s="94"/>
      <c r="J23" s="1210"/>
      <c r="K23" s="298"/>
      <c r="L23" s="98"/>
      <c r="M23" s="493"/>
      <c r="N23" s="493"/>
      <c r="O23" s="493"/>
      <c r="P23" s="99"/>
      <c r="Q23" s="108"/>
      <c r="R23" s="494"/>
      <c r="S23" s="494"/>
      <c r="T23" s="494"/>
      <c r="U23" s="298"/>
      <c r="V23" s="98"/>
      <c r="W23" s="493"/>
      <c r="X23" s="493"/>
      <c r="Y23" s="493"/>
      <c r="Z23" s="99"/>
      <c r="AA23" s="108"/>
      <c r="AB23" s="493"/>
      <c r="AC23" s="2768"/>
      <c r="AD23" s="2769"/>
      <c r="AE23" s="1981"/>
      <c r="AF23" s="2744"/>
      <c r="AG23" s="1982"/>
      <c r="AH23" s="2745"/>
      <c r="AI23" s="2746">
        <f>SUM(AI19:AI22)</f>
        <v>0</v>
      </c>
      <c r="AJ23" s="1878"/>
      <c r="AK23" s="2748"/>
      <c r="AL23" s="2749"/>
      <c r="AM23" s="1878"/>
      <c r="AN23" s="1833"/>
      <c r="AO23" s="1847"/>
      <c r="AP23" s="89"/>
      <c r="AQ23" s="89"/>
      <c r="AR23" s="89"/>
    </row>
    <row r="24" spans="1:44" ht="30" customHeight="1">
      <c r="A24" s="4874" t="s">
        <v>1281</v>
      </c>
      <c r="B24" s="2710"/>
      <c r="C24" s="2707">
        <v>40</v>
      </c>
      <c r="D24" s="2708">
        <f t="shared" ref="D24" si="18">SUM(E24:G24)</f>
        <v>0</v>
      </c>
      <c r="E24" s="2709"/>
      <c r="F24" s="2710"/>
      <c r="G24" s="2763"/>
      <c r="H24" s="2725"/>
      <c r="I24" s="125" t="s">
        <v>313</v>
      </c>
      <c r="J24" s="2713">
        <v>1</v>
      </c>
      <c r="K24" s="61"/>
      <c r="L24" s="2726"/>
      <c r="M24" s="2727"/>
      <c r="N24" s="2727"/>
      <c r="O24" s="2727"/>
      <c r="P24" s="61"/>
      <c r="Q24" s="2726"/>
      <c r="R24" s="2727"/>
      <c r="S24" s="2727"/>
      <c r="T24" s="2727"/>
      <c r="U24" s="61"/>
      <c r="V24" s="2726"/>
      <c r="W24" s="2727"/>
      <c r="X24" s="2727"/>
      <c r="Y24" s="2727"/>
      <c r="Z24" s="61"/>
      <c r="AA24" s="2726"/>
      <c r="AB24" s="2727"/>
      <c r="AC24" s="2727"/>
      <c r="AD24" s="2765"/>
      <c r="AE24" s="1523"/>
      <c r="AF24" s="2588"/>
      <c r="AG24" s="1524"/>
      <c r="AH24" s="1525"/>
      <c r="AI24" s="1525"/>
      <c r="AJ24" s="2819" t="s">
        <v>229</v>
      </c>
      <c r="AK24" s="2820" t="s">
        <v>1560</v>
      </c>
      <c r="AL24" s="2821">
        <v>1</v>
      </c>
      <c r="AM24" s="2819" t="s">
        <v>229</v>
      </c>
      <c r="AN24" s="2820" t="s">
        <v>1560</v>
      </c>
      <c r="AO24" s="2821">
        <v>1</v>
      </c>
      <c r="AP24" s="2149">
        <f t="shared" ref="AP24" si="19">(M24+R24+W24+AB24)-B24</f>
        <v>0</v>
      </c>
      <c r="AQ24" s="80">
        <f t="shared" ref="AQ24" si="20">(N24+S24+X24+AC24)-(C24+D24)</f>
        <v>-40</v>
      </c>
      <c r="AR24" s="81">
        <f t="shared" ref="AR24" si="21">(O24+T24+Y24+AD24)-H24</f>
        <v>0</v>
      </c>
    </row>
    <row r="25" spans="1:44" ht="15.75">
      <c r="A25" s="819" t="s">
        <v>1529</v>
      </c>
      <c r="B25" s="2739">
        <f>SUM(B24)</f>
        <v>0</v>
      </c>
      <c r="C25" s="2739">
        <f>SUM(C21:C24)</f>
        <v>40</v>
      </c>
      <c r="D25" s="2740">
        <v>0</v>
      </c>
      <c r="E25" s="2741">
        <f>SUM(E21:E24)</f>
        <v>0</v>
      </c>
      <c r="F25" s="2739">
        <v>0</v>
      </c>
      <c r="G25" s="2742">
        <f>SUM(G21:G24)</f>
        <v>0</v>
      </c>
      <c r="H25" s="2743">
        <f>SUM(H21:H24)</f>
        <v>0</v>
      </c>
      <c r="I25" s="94"/>
      <c r="J25" s="1210"/>
      <c r="K25" s="298"/>
      <c r="L25" s="98"/>
      <c r="M25" s="493"/>
      <c r="N25" s="493"/>
      <c r="O25" s="493"/>
      <c r="P25" s="99"/>
      <c r="Q25" s="108"/>
      <c r="R25" s="494"/>
      <c r="S25" s="494"/>
      <c r="T25" s="494"/>
      <c r="U25" s="298"/>
      <c r="V25" s="98"/>
      <c r="W25" s="493"/>
      <c r="X25" s="493"/>
      <c r="Y25" s="493"/>
      <c r="Z25" s="99"/>
      <c r="AA25" s="108"/>
      <c r="AB25" s="493"/>
      <c r="AC25" s="2768"/>
      <c r="AD25" s="2769"/>
      <c r="AE25" s="1981"/>
      <c r="AF25" s="2744"/>
      <c r="AG25" s="1982"/>
      <c r="AH25" s="2745"/>
      <c r="AI25" s="2746">
        <f>SUM(AI24:AI24)</f>
        <v>0</v>
      </c>
      <c r="AJ25" s="1878"/>
      <c r="AK25" s="2748"/>
      <c r="AL25" s="2749"/>
      <c r="AM25" s="1878"/>
      <c r="AN25" s="1833"/>
      <c r="AO25" s="1847"/>
      <c r="AP25" s="89"/>
      <c r="AQ25" s="89"/>
      <c r="AR25" s="89"/>
    </row>
    <row r="26" spans="1:44" ht="30" customHeight="1">
      <c r="A26" s="5114" t="s">
        <v>1561</v>
      </c>
      <c r="B26" s="2707">
        <v>20</v>
      </c>
      <c r="C26" s="2709"/>
      <c r="D26" s="2710"/>
      <c r="E26" s="2763"/>
      <c r="F26" s="2710"/>
      <c r="G26" s="2763"/>
      <c r="H26" s="2712"/>
      <c r="I26" s="125" t="s">
        <v>1562</v>
      </c>
      <c r="J26" s="2713">
        <v>1</v>
      </c>
      <c r="K26" s="61"/>
      <c r="L26" s="2726"/>
      <c r="M26" s="2727"/>
      <c r="N26" s="2780"/>
      <c r="O26" s="2780"/>
      <c r="P26" s="61"/>
      <c r="Q26" s="2726"/>
      <c r="R26" s="2727"/>
      <c r="S26" s="2780"/>
      <c r="T26" s="2780"/>
      <c r="U26" s="61"/>
      <c r="V26" s="2726"/>
      <c r="W26" s="2727"/>
      <c r="X26" s="2780"/>
      <c r="Y26" s="2780"/>
      <c r="Z26" s="61"/>
      <c r="AA26" s="2726"/>
      <c r="AB26" s="2727"/>
      <c r="AC26" s="2780"/>
      <c r="AD26" s="2781"/>
      <c r="AE26" s="1523"/>
      <c r="AF26" s="2588"/>
      <c r="AG26" s="1524"/>
      <c r="AH26" s="1525"/>
      <c r="AI26" s="1525"/>
      <c r="AJ26" s="2819" t="s">
        <v>180</v>
      </c>
      <c r="AK26" s="2820" t="s">
        <v>389</v>
      </c>
      <c r="AL26" s="2821">
        <v>0.4</v>
      </c>
      <c r="AM26" s="2819" t="s">
        <v>180</v>
      </c>
      <c r="AN26" s="2820" t="s">
        <v>389</v>
      </c>
      <c r="AO26" s="2821">
        <v>0.4</v>
      </c>
      <c r="AP26" s="2149">
        <f t="shared" ref="AP26:AP28" si="22">(M26+R26+W26+AB26)-B26</f>
        <v>-20</v>
      </c>
      <c r="AQ26" s="80">
        <f t="shared" ref="AQ26:AQ28" si="23">(N26+S26+X26+AC26)-(C26+D26)</f>
        <v>0</v>
      </c>
      <c r="AR26" s="81">
        <f t="shared" ref="AR26:AR28" si="24">(O26+T26+Y26+AD26)-H26</f>
        <v>0</v>
      </c>
    </row>
    <row r="27" spans="1:44" ht="30" customHeight="1">
      <c r="A27" s="5114"/>
      <c r="B27" s="2707">
        <v>20</v>
      </c>
      <c r="C27" s="2709"/>
      <c r="D27" s="2710"/>
      <c r="E27" s="2763"/>
      <c r="F27" s="2710"/>
      <c r="G27" s="2763"/>
      <c r="H27" s="2712"/>
      <c r="I27" s="125" t="s">
        <v>1563</v>
      </c>
      <c r="J27" s="2713">
        <v>1</v>
      </c>
      <c r="K27" s="61"/>
      <c r="L27" s="2726"/>
      <c r="M27" s="2727"/>
      <c r="N27" s="2780"/>
      <c r="O27" s="2780"/>
      <c r="P27" s="61"/>
      <c r="Q27" s="2726"/>
      <c r="R27" s="2727"/>
      <c r="S27" s="2780"/>
      <c r="T27" s="2780"/>
      <c r="U27" s="61"/>
      <c r="V27" s="2726"/>
      <c r="W27" s="2727"/>
      <c r="X27" s="2780"/>
      <c r="Y27" s="2780"/>
      <c r="Z27" s="61"/>
      <c r="AA27" s="2726"/>
      <c r="AB27" s="2727"/>
      <c r="AC27" s="2780"/>
      <c r="AD27" s="2781"/>
      <c r="AE27" s="1523"/>
      <c r="AF27" s="2588"/>
      <c r="AG27" s="1524"/>
      <c r="AH27" s="1525"/>
      <c r="AI27" s="1525"/>
      <c r="AJ27" s="2819" t="s">
        <v>180</v>
      </c>
      <c r="AK27" s="2820" t="s">
        <v>389</v>
      </c>
      <c r="AL27" s="2821">
        <v>0.3</v>
      </c>
      <c r="AM27" s="2819" t="s">
        <v>180</v>
      </c>
      <c r="AN27" s="2820" t="s">
        <v>389</v>
      </c>
      <c r="AO27" s="2821">
        <v>0.3</v>
      </c>
      <c r="AP27" s="2149"/>
      <c r="AQ27" s="80"/>
      <c r="AR27" s="81"/>
    </row>
    <row r="28" spans="1:44" ht="30" customHeight="1">
      <c r="A28" s="5114"/>
      <c r="B28" s="2707">
        <v>20</v>
      </c>
      <c r="C28" s="2709"/>
      <c r="D28" s="2710"/>
      <c r="E28" s="2711"/>
      <c r="F28" s="2710"/>
      <c r="G28" s="2711"/>
      <c r="H28" s="2712"/>
      <c r="I28" s="125" t="s">
        <v>1564</v>
      </c>
      <c r="J28" s="2713">
        <v>1</v>
      </c>
      <c r="K28" s="61" t="s">
        <v>676</v>
      </c>
      <c r="L28" s="2726" t="s">
        <v>330</v>
      </c>
      <c r="M28" s="2727">
        <v>20</v>
      </c>
      <c r="N28" s="2727"/>
      <c r="O28" s="2727"/>
      <c r="P28" s="61"/>
      <c r="Q28" s="2726"/>
      <c r="R28" s="2727"/>
      <c r="S28" s="2727"/>
      <c r="T28" s="2727"/>
      <c r="U28" s="61"/>
      <c r="V28" s="2726"/>
      <c r="W28" s="2727"/>
      <c r="X28" s="2727"/>
      <c r="Y28" s="2727"/>
      <c r="Z28" s="61"/>
      <c r="AA28" s="2726"/>
      <c r="AB28" s="2727"/>
      <c r="AC28" s="2727"/>
      <c r="AD28" s="2765"/>
      <c r="AE28" s="1523"/>
      <c r="AF28" s="2588"/>
      <c r="AG28" s="1524"/>
      <c r="AH28" s="1525"/>
      <c r="AI28" s="1525"/>
      <c r="AJ28" s="2819" t="s">
        <v>180</v>
      </c>
      <c r="AK28" s="2820" t="s">
        <v>389</v>
      </c>
      <c r="AL28" s="2821">
        <v>0.3</v>
      </c>
      <c r="AM28" s="2819" t="s">
        <v>180</v>
      </c>
      <c r="AN28" s="2820" t="s">
        <v>389</v>
      </c>
      <c r="AO28" s="2821">
        <v>0.3</v>
      </c>
      <c r="AP28" s="2149">
        <f t="shared" si="22"/>
        <v>0</v>
      </c>
      <c r="AQ28" s="80">
        <f t="shared" si="23"/>
        <v>0</v>
      </c>
      <c r="AR28" s="81">
        <f t="shared" si="24"/>
        <v>0</v>
      </c>
    </row>
    <row r="29" spans="1:44" ht="16.5" thickBot="1">
      <c r="A29" s="819" t="s">
        <v>184</v>
      </c>
      <c r="B29" s="2775">
        <f>B28+B26</f>
        <v>40</v>
      </c>
      <c r="C29" s="2775">
        <f t="shared" ref="C29:H29" si="25">C28+C26</f>
        <v>0</v>
      </c>
      <c r="D29" s="2776">
        <f t="shared" si="25"/>
        <v>0</v>
      </c>
      <c r="E29" s="2777">
        <f t="shared" si="25"/>
        <v>0</v>
      </c>
      <c r="F29" s="2775">
        <f t="shared" si="25"/>
        <v>0</v>
      </c>
      <c r="G29" s="2778">
        <f t="shared" si="25"/>
        <v>0</v>
      </c>
      <c r="H29" s="2779">
        <f t="shared" si="25"/>
        <v>0</v>
      </c>
      <c r="I29" s="94"/>
      <c r="J29" s="1210"/>
      <c r="K29" s="298"/>
      <c r="L29" s="98"/>
      <c r="M29" s="493"/>
      <c r="N29" s="493"/>
      <c r="O29" s="493"/>
      <c r="P29" s="99"/>
      <c r="Q29" s="108"/>
      <c r="R29" s="494"/>
      <c r="S29" s="494"/>
      <c r="T29" s="494"/>
      <c r="U29" s="298"/>
      <c r="V29" s="98"/>
      <c r="W29" s="493"/>
      <c r="X29" s="493"/>
      <c r="Y29" s="493"/>
      <c r="Z29" s="99"/>
      <c r="AA29" s="108"/>
      <c r="AB29" s="493"/>
      <c r="AC29" s="2768"/>
      <c r="AD29" s="2769"/>
      <c r="AE29" s="2784"/>
      <c r="AF29" s="2785"/>
      <c r="AG29" s="2786"/>
      <c r="AH29" s="2787"/>
      <c r="AI29" s="2788">
        <f>SUM(AI26:AI28)</f>
        <v>0</v>
      </c>
      <c r="AJ29" s="2789"/>
      <c r="AK29" s="2790"/>
      <c r="AL29" s="2791"/>
      <c r="AM29" s="2789"/>
      <c r="AN29" s="2792"/>
      <c r="AO29" s="2793"/>
      <c r="AP29" s="2793"/>
      <c r="AQ29" s="2793"/>
      <c r="AR29" s="2793"/>
    </row>
    <row r="30" spans="1:44" ht="15.75" customHeight="1" thickBot="1">
      <c r="A30" s="2794" t="s">
        <v>1054</v>
      </c>
      <c r="B30" s="2795"/>
      <c r="C30" s="696"/>
      <c r="D30" s="696"/>
      <c r="E30" s="1803"/>
      <c r="F30" s="1301"/>
      <c r="G30" s="451"/>
      <c r="H30" s="696"/>
      <c r="I30" s="2796"/>
      <c r="J30" s="2797"/>
      <c r="K30" s="2798"/>
      <c r="L30" s="1583"/>
      <c r="M30" s="702"/>
      <c r="N30" s="702"/>
      <c r="O30" s="702"/>
      <c r="P30" s="2799"/>
      <c r="Q30" s="259"/>
      <c r="R30" s="569"/>
      <c r="S30" s="569"/>
      <c r="T30" s="569"/>
      <c r="U30" s="262"/>
      <c r="V30" s="259"/>
      <c r="W30" s="569"/>
      <c r="X30" s="569"/>
      <c r="Y30" s="569"/>
      <c r="Z30" s="262"/>
      <c r="AA30" s="259"/>
      <c r="AB30" s="569"/>
      <c r="AC30" s="2800"/>
      <c r="AD30" s="2801"/>
      <c r="AE30" s="2802"/>
      <c r="AF30" s="2803"/>
      <c r="AG30" s="2803"/>
      <c r="AH30" s="2804"/>
      <c r="AI30" s="2805"/>
      <c r="AJ30" s="2802"/>
      <c r="AK30" s="2803"/>
      <c r="AL30" s="2804"/>
      <c r="AM30" s="2802"/>
      <c r="AN30" s="2806"/>
      <c r="AO30" s="2807"/>
      <c r="AP30" s="560"/>
      <c r="AQ30" s="560"/>
      <c r="AR30" s="560"/>
    </row>
    <row r="31" spans="1:44" ht="30" customHeight="1">
      <c r="A31" s="743" t="s">
        <v>1538</v>
      </c>
      <c r="B31" s="2808"/>
      <c r="C31" s="2808"/>
      <c r="D31" s="2708">
        <f t="shared" ref="D31" si="26">SUM(E31:G31)</f>
        <v>0</v>
      </c>
      <c r="E31" s="2809"/>
      <c r="F31" s="2808"/>
      <c r="G31" s="2810"/>
      <c r="H31" s="2811"/>
      <c r="I31" s="59" t="s">
        <v>1565</v>
      </c>
      <c r="J31" s="2812">
        <v>1</v>
      </c>
      <c r="K31" s="62"/>
      <c r="L31" s="2726"/>
      <c r="M31" s="1056"/>
      <c r="N31" s="1056"/>
      <c r="O31" s="1056"/>
      <c r="P31" s="61"/>
      <c r="Q31" s="2726"/>
      <c r="R31" s="1056"/>
      <c r="S31" s="1056"/>
      <c r="T31" s="1056"/>
      <c r="U31" s="61"/>
      <c r="V31" s="2726"/>
      <c r="W31" s="1056"/>
      <c r="X31" s="1056"/>
      <c r="Y31" s="1056"/>
      <c r="Z31" s="61"/>
      <c r="AA31" s="2726"/>
      <c r="AB31" s="1056"/>
      <c r="AC31" s="1056"/>
      <c r="AD31" s="2813"/>
      <c r="AE31" s="2814"/>
      <c r="AF31" s="2815"/>
      <c r="AG31" s="2816"/>
      <c r="AH31" s="2817"/>
      <c r="AI31" s="2818"/>
      <c r="AJ31" s="2819" t="s">
        <v>253</v>
      </c>
      <c r="AK31" s="2820" t="s">
        <v>768</v>
      </c>
      <c r="AL31" s="2821">
        <v>1</v>
      </c>
      <c r="AM31" s="2819" t="s">
        <v>1055</v>
      </c>
      <c r="AN31" s="2723"/>
      <c r="AO31" s="2822">
        <v>1</v>
      </c>
      <c r="AP31" s="2149">
        <f t="shared" ref="AP31" si="27">(M31+R31+W31+AB31)-B31</f>
        <v>0</v>
      </c>
      <c r="AQ31" s="80">
        <f t="shared" ref="AQ31" si="28">(N31+S31+X31+AC31)-(C31+D31)</f>
        <v>0</v>
      </c>
      <c r="AR31" s="81">
        <f t="shared" ref="AR31" si="29">(O31+T31+Y31+AD31)-H31</f>
        <v>0</v>
      </c>
    </row>
    <row r="32" spans="1:44" ht="16.5" thickBot="1">
      <c r="A32" s="819" t="s">
        <v>578</v>
      </c>
      <c r="B32" s="2775">
        <f t="shared" ref="B32:H32" si="30">B31</f>
        <v>0</v>
      </c>
      <c r="C32" s="2775">
        <f t="shared" si="30"/>
        <v>0</v>
      </c>
      <c r="D32" s="2776">
        <f t="shared" si="30"/>
        <v>0</v>
      </c>
      <c r="E32" s="2777">
        <f t="shared" si="30"/>
        <v>0</v>
      </c>
      <c r="F32" s="2775">
        <f t="shared" si="30"/>
        <v>0</v>
      </c>
      <c r="G32" s="2778">
        <f t="shared" si="30"/>
        <v>0</v>
      </c>
      <c r="H32" s="2779">
        <f t="shared" si="30"/>
        <v>0</v>
      </c>
      <c r="I32" s="94"/>
      <c r="J32" s="1210"/>
      <c r="K32" s="298"/>
      <c r="L32" s="98"/>
      <c r="M32" s="493"/>
      <c r="N32" s="493"/>
      <c r="O32" s="493"/>
      <c r="P32" s="99"/>
      <c r="Q32" s="108"/>
      <c r="R32" s="494"/>
      <c r="S32" s="494"/>
      <c r="T32" s="494"/>
      <c r="U32" s="298"/>
      <c r="V32" s="98"/>
      <c r="W32" s="493"/>
      <c r="X32" s="493"/>
      <c r="Y32" s="493"/>
      <c r="Z32" s="99"/>
      <c r="AA32" s="108"/>
      <c r="AB32" s="493"/>
      <c r="AC32" s="493"/>
      <c r="AD32" s="1757"/>
      <c r="AE32" s="2826"/>
      <c r="AF32" s="2827"/>
      <c r="AG32" s="2827"/>
      <c r="AH32" s="2828"/>
      <c r="AI32" s="2829">
        <f>SUM(AI31:AI31)</f>
        <v>0</v>
      </c>
      <c r="AJ32" s="2830"/>
      <c r="AK32" s="2831"/>
      <c r="AL32" s="2832">
        <v>100</v>
      </c>
      <c r="AM32" s="2833"/>
      <c r="AN32" s="2834"/>
      <c r="AO32" s="2835">
        <v>100</v>
      </c>
      <c r="AP32" s="2793"/>
      <c r="AQ32" s="2793"/>
      <c r="AR32" s="2793"/>
    </row>
    <row r="33" spans="1:44" ht="16.5" thickBot="1">
      <c r="A33" s="2836" t="s">
        <v>255</v>
      </c>
      <c r="B33" s="2837">
        <f t="shared" ref="B33:H33" si="31">B10+B14+B18+B23+B25+B29</f>
        <v>200</v>
      </c>
      <c r="C33" s="2838">
        <f t="shared" si="31"/>
        <v>60</v>
      </c>
      <c r="D33" s="2839">
        <f t="shared" si="31"/>
        <v>60</v>
      </c>
      <c r="E33" s="2840">
        <f t="shared" si="31"/>
        <v>0</v>
      </c>
      <c r="F33" s="2841">
        <f t="shared" si="31"/>
        <v>60</v>
      </c>
      <c r="G33" s="2842">
        <f t="shared" si="31"/>
        <v>0</v>
      </c>
      <c r="H33" s="2843">
        <f t="shared" si="31"/>
        <v>0</v>
      </c>
      <c r="I33" s="2844"/>
      <c r="J33" s="2845"/>
      <c r="K33" s="2846"/>
      <c r="L33" s="2847"/>
      <c r="M33" s="1118"/>
      <c r="N33" s="1118"/>
      <c r="O33" s="1118"/>
      <c r="P33" s="2846"/>
      <c r="Q33" s="2847"/>
      <c r="R33" s="1118"/>
      <c r="S33" s="1118"/>
      <c r="T33" s="1118"/>
      <c r="U33" s="2846"/>
      <c r="V33" s="2847"/>
      <c r="W33" s="1118"/>
      <c r="X33" s="1118"/>
      <c r="Y33" s="1118"/>
      <c r="Z33" s="2846"/>
      <c r="AA33" s="2847"/>
      <c r="AB33" s="1118"/>
      <c r="AC33" s="1118"/>
      <c r="AD33" s="1118"/>
      <c r="AE33" s="2847"/>
      <c r="AF33" s="2847"/>
      <c r="AG33" s="2847"/>
      <c r="AH33" s="2847"/>
      <c r="AI33" s="2847"/>
      <c r="AJ33" s="2847"/>
      <c r="AK33" s="2847"/>
      <c r="AL33" s="2847"/>
      <c r="AM33" s="2847"/>
      <c r="AN33" s="2847"/>
      <c r="AO33" s="2847"/>
      <c r="AP33" s="2847"/>
      <c r="AQ33" s="2847"/>
      <c r="AR33" s="2847"/>
    </row>
    <row r="34" spans="1:44" ht="15.75" thickBot="1"/>
    <row r="35" spans="1:44" ht="16.5" thickBot="1">
      <c r="A35" s="206" t="s">
        <v>124</v>
      </c>
      <c r="B35"/>
      <c r="D35" s="207"/>
      <c r="E35" s="207"/>
      <c r="F35" s="207"/>
      <c r="G35" s="207"/>
      <c r="H35" s="207"/>
      <c r="I35" s="206" t="s">
        <v>124</v>
      </c>
      <c r="K35" s="1148"/>
      <c r="L35" s="1148"/>
      <c r="M35" s="961"/>
      <c r="N35" s="961"/>
      <c r="O35" s="961"/>
      <c r="P35" s="1148"/>
      <c r="Q35" s="1148"/>
      <c r="R35" s="961"/>
      <c r="S35" s="961"/>
      <c r="T35" s="961"/>
      <c r="U35" s="1148"/>
      <c r="V35" s="1148"/>
      <c r="W35" s="961"/>
      <c r="X35" s="961"/>
      <c r="Y35" s="961"/>
      <c r="Z35" s="1148"/>
      <c r="AA35" s="1148"/>
      <c r="AB35" s="961"/>
      <c r="AC35" s="961"/>
      <c r="AD35" s="961"/>
      <c r="AE35" s="1148"/>
      <c r="AF35" s="1148"/>
      <c r="AG35" s="1148"/>
      <c r="AH35" s="1148"/>
      <c r="AI35" s="5345" t="s">
        <v>256</v>
      </c>
      <c r="AJ35" s="5346"/>
      <c r="AK35" s="5346"/>
      <c r="AL35" s="5347"/>
      <c r="AM35" s="5267" t="s">
        <v>257</v>
      </c>
      <c r="AN35" s="5268"/>
      <c r="AO35" s="5268"/>
      <c r="AP35" s="5269"/>
    </row>
    <row r="36" spans="1:44" ht="16.5" thickBot="1">
      <c r="A36" s="211" t="s">
        <v>258</v>
      </c>
      <c r="B36"/>
      <c r="D36" s="207"/>
      <c r="E36" s="207"/>
      <c r="F36" s="207"/>
      <c r="G36" s="207"/>
      <c r="H36" s="207"/>
      <c r="I36" s="212" t="s">
        <v>259</v>
      </c>
      <c r="K36" s="1148"/>
      <c r="L36" s="1148"/>
      <c r="M36" s="961"/>
      <c r="N36" s="961"/>
      <c r="O36" s="961"/>
      <c r="P36" s="1148"/>
      <c r="Q36" s="1148"/>
      <c r="R36" s="961"/>
      <c r="S36" s="961"/>
      <c r="T36" s="961"/>
      <c r="U36" s="1148"/>
      <c r="V36" s="1148"/>
      <c r="W36" s="961"/>
      <c r="X36" s="961"/>
      <c r="Y36" s="961"/>
      <c r="Z36" s="1148"/>
      <c r="AA36" s="1148"/>
      <c r="AB36" s="961"/>
      <c r="AC36" s="961"/>
      <c r="AD36" s="961"/>
      <c r="AE36" s="1148"/>
      <c r="AF36" s="1148"/>
      <c r="AG36" s="1148"/>
      <c r="AH36" s="1148"/>
      <c r="AI36" s="5348" t="s">
        <v>1541</v>
      </c>
      <c r="AJ36" s="5349"/>
      <c r="AK36" s="5349"/>
      <c r="AL36" s="5350"/>
      <c r="AM36" s="2688" t="s">
        <v>261</v>
      </c>
      <c r="AN36" s="2689" t="s">
        <v>262</v>
      </c>
      <c r="AO36" s="2690" t="s">
        <v>1088</v>
      </c>
      <c r="AP36" s="672" t="s">
        <v>454</v>
      </c>
    </row>
    <row r="37" spans="1:44" ht="16.5" thickBot="1">
      <c r="A37" s="216" t="s">
        <v>265</v>
      </c>
      <c r="B37"/>
      <c r="D37" s="207"/>
      <c r="E37" s="207"/>
      <c r="F37" s="207"/>
      <c r="G37" s="207"/>
      <c r="H37" s="207"/>
      <c r="I37" s="212" t="s">
        <v>266</v>
      </c>
      <c r="AI37" s="5351" t="s">
        <v>267</v>
      </c>
      <c r="AJ37" s="5352"/>
      <c r="AK37" s="5352"/>
      <c r="AL37" s="5353"/>
      <c r="AM37" s="2848">
        <f>B33</f>
        <v>200</v>
      </c>
      <c r="AN37" s="2848">
        <f>C33</f>
        <v>60</v>
      </c>
      <c r="AO37" s="2849">
        <f>D33</f>
        <v>60</v>
      </c>
      <c r="AP37" s="1927">
        <f>H33</f>
        <v>0</v>
      </c>
    </row>
    <row r="38" spans="1:44" ht="16.5" thickBot="1">
      <c r="A38" s="211" t="s">
        <v>268</v>
      </c>
      <c r="B38"/>
      <c r="D38" s="207"/>
      <c r="E38" s="207"/>
      <c r="F38" s="207"/>
      <c r="G38" s="207"/>
      <c r="H38" s="207"/>
      <c r="I38" s="212" t="s">
        <v>269</v>
      </c>
      <c r="AI38" s="5339" t="s">
        <v>369</v>
      </c>
      <c r="AJ38" s="5340"/>
      <c r="AK38" s="5340"/>
      <c r="AL38" s="5341"/>
      <c r="AM38" s="2418"/>
      <c r="AN38" s="2850" t="s">
        <v>271</v>
      </c>
      <c r="AO38" s="2418"/>
    </row>
    <row r="39" spans="1:44" ht="16.5" thickBot="1">
      <c r="A39" s="223" t="s">
        <v>272</v>
      </c>
      <c r="B39"/>
      <c r="D39" s="207"/>
      <c r="E39" s="207"/>
      <c r="F39" s="207"/>
      <c r="G39" s="207"/>
      <c r="H39" s="207"/>
      <c r="I39" s="212" t="s">
        <v>273</v>
      </c>
      <c r="AI39" s="5342" t="s">
        <v>719</v>
      </c>
      <c r="AJ39" s="5343"/>
      <c r="AK39" s="5343"/>
      <c r="AL39" s="5344"/>
      <c r="AM39" s="2418"/>
      <c r="AN39" s="2848">
        <f>AM37+AN37+AO37+AP37</f>
        <v>320</v>
      </c>
      <c r="AO39" s="2418"/>
    </row>
    <row r="40" spans="1:44" ht="15.75">
      <c r="A40" s="223" t="s">
        <v>275</v>
      </c>
      <c r="B40"/>
      <c r="D40" s="207"/>
      <c r="E40" s="207"/>
      <c r="F40" s="207"/>
      <c r="G40" s="207"/>
      <c r="H40" s="207"/>
      <c r="I40" s="225" t="s">
        <v>276</v>
      </c>
      <c r="AM40" s="10"/>
      <c r="AN40" s="10"/>
      <c r="AO40" s="10"/>
    </row>
    <row r="41" spans="1:44" ht="15.75">
      <c r="A41" s="223" t="s">
        <v>277</v>
      </c>
      <c r="B41"/>
      <c r="D41" s="207"/>
      <c r="E41" s="207"/>
      <c r="F41" s="207"/>
      <c r="G41" s="207"/>
      <c r="H41" s="207"/>
      <c r="I41" s="212" t="s">
        <v>278</v>
      </c>
    </row>
    <row r="42" spans="1:44" ht="15.75">
      <c r="A42" s="223" t="s">
        <v>279</v>
      </c>
      <c r="B42"/>
      <c r="D42" s="207"/>
      <c r="E42" s="207"/>
      <c r="F42" s="207"/>
      <c r="G42" s="207"/>
      <c r="H42" s="207"/>
      <c r="I42" s="225" t="s">
        <v>280</v>
      </c>
    </row>
    <row r="43" spans="1:44" ht="15.75">
      <c r="A43" s="223" t="s">
        <v>281</v>
      </c>
      <c r="B43"/>
      <c r="D43" s="207"/>
      <c r="E43" s="207"/>
      <c r="F43" s="207"/>
      <c r="G43" s="207"/>
      <c r="H43" s="207"/>
      <c r="I43" s="225" t="s">
        <v>282</v>
      </c>
    </row>
    <row r="44" spans="1:44" ht="16.5" thickBot="1">
      <c r="A44" s="226" t="s">
        <v>283</v>
      </c>
      <c r="B44"/>
      <c r="D44" s="207"/>
      <c r="E44" s="207"/>
      <c r="F44" s="207"/>
      <c r="G44" s="207"/>
      <c r="H44" s="207"/>
      <c r="I44" s="227" t="s">
        <v>284</v>
      </c>
    </row>
    <row r="45" spans="1:44">
      <c r="A45"/>
      <c r="B45"/>
      <c r="I45"/>
    </row>
    <row r="46" spans="1:44">
      <c r="A46"/>
      <c r="B46"/>
      <c r="I46"/>
    </row>
    <row r="47" spans="1:44">
      <c r="A47"/>
      <c r="B47"/>
      <c r="I47"/>
    </row>
    <row r="48" spans="1:44">
      <c r="A48"/>
      <c r="B48"/>
      <c r="I48"/>
    </row>
    <row r="49" spans="1:9">
      <c r="A49"/>
      <c r="B49"/>
      <c r="I49"/>
    </row>
    <row r="50" spans="1:9">
      <c r="A50"/>
      <c r="B50"/>
      <c r="I50"/>
    </row>
    <row r="51" spans="1:9">
      <c r="A51"/>
      <c r="B51"/>
      <c r="I51"/>
    </row>
    <row r="52" spans="1:9">
      <c r="A52"/>
      <c r="B52"/>
      <c r="I52"/>
    </row>
    <row r="53" spans="1:9">
      <c r="A53"/>
      <c r="B53"/>
      <c r="I53"/>
    </row>
  </sheetData>
  <sheetProtection algorithmName="SHA-512" hashValue="DHWXJAuwoW69T3JacdM5ISBOHWj3ZPCt+kal/ptY7D9kzj0f2rNBjlWwm3rTolBgYbgTrieoEA7KhaOPvH5RiA==" saltValue="34SOvbCUNI9Yb+8jNr6idA==" spinCount="100000" sheet="1" objects="1" scenarios="1"/>
  <protectedRanges>
    <protectedRange sqref="K7:AD31" name="Plage1"/>
  </protectedRanges>
  <mergeCells count="28">
    <mergeCell ref="AM35:AP35"/>
    <mergeCell ref="AI36:AL36"/>
    <mergeCell ref="AI37:AL37"/>
    <mergeCell ref="AI38:AL38"/>
    <mergeCell ref="AI39:AL39"/>
    <mergeCell ref="A15:A17"/>
    <mergeCell ref="A19:A22"/>
    <mergeCell ref="A26:A28"/>
    <mergeCell ref="AI35:AL35"/>
    <mergeCell ref="U4:Y4"/>
    <mergeCell ref="Z4:AD4"/>
    <mergeCell ref="AE4:AI4"/>
    <mergeCell ref="AE5:AH5"/>
    <mergeCell ref="A7:A9"/>
    <mergeCell ref="A11:A13"/>
    <mergeCell ref="A4:A5"/>
    <mergeCell ref="B4:D4"/>
    <mergeCell ref="I4:I5"/>
    <mergeCell ref="K4:O4"/>
    <mergeCell ref="P4:T4"/>
    <mergeCell ref="A1:A2"/>
    <mergeCell ref="B1:I2"/>
    <mergeCell ref="AL1:AO1"/>
    <mergeCell ref="AL2:AO2"/>
    <mergeCell ref="B3:I3"/>
    <mergeCell ref="K1:L1"/>
    <mergeCell ref="K2:L2"/>
    <mergeCell ref="K3:L3"/>
  </mergeCells>
  <conditionalFormatting sqref="K31:L31">
    <cfRule type="cellIs" dxfId="190" priority="39" operator="equal">
      <formula>"_A_TROUVER"</formula>
    </cfRule>
  </conditionalFormatting>
  <conditionalFormatting sqref="K7:AD9 K24:AD24">
    <cfRule type="cellIs" dxfId="189" priority="35" operator="equal">
      <formula>"_A_TROUVER"</formula>
    </cfRule>
  </conditionalFormatting>
  <conditionalFormatting sqref="K11:AD13">
    <cfRule type="cellIs" dxfId="188" priority="29" operator="equal">
      <formula>"_A_TROUVER"</formula>
    </cfRule>
  </conditionalFormatting>
  <conditionalFormatting sqref="K15:AD17">
    <cfRule type="cellIs" dxfId="187" priority="31" operator="equal">
      <formula>"_A_TROUVER"</formula>
    </cfRule>
  </conditionalFormatting>
  <conditionalFormatting sqref="K19:AD22">
    <cfRule type="cellIs" dxfId="186" priority="32" operator="equal">
      <formula>"_A_TROUVER"</formula>
    </cfRule>
  </conditionalFormatting>
  <conditionalFormatting sqref="K26:AD28">
    <cfRule type="cellIs" dxfId="185" priority="30" operator="equal">
      <formula>"_A_TROUVER"</formula>
    </cfRule>
  </conditionalFormatting>
  <conditionalFormatting sqref="P31:Q31">
    <cfRule type="cellIs" dxfId="184" priority="37" operator="equal">
      <formula>"_A_TROUVER"</formula>
    </cfRule>
  </conditionalFormatting>
  <conditionalFormatting sqref="U31:V31">
    <cfRule type="cellIs" dxfId="183" priority="36" operator="equal">
      <formula>"_A_TROUVER"</formula>
    </cfRule>
  </conditionalFormatting>
  <conditionalFormatting sqref="Z31:AA31">
    <cfRule type="cellIs" dxfId="182" priority="34" operator="equal">
      <formula>"_A_TROUVER"</formula>
    </cfRule>
  </conditionalFormatting>
  <conditionalFormatting sqref="AI35:AI39">
    <cfRule type="cellIs" dxfId="181" priority="33" operator="equal">
      <formula>"_A_TROUVER"</formula>
    </cfRule>
  </conditionalFormatting>
  <conditionalFormatting sqref="AM40">
    <cfRule type="cellIs" dxfId="180" priority="38" operator="equal">
      <formula>"_A_TROUVER"</formula>
    </cfRule>
  </conditionalFormatting>
  <conditionalFormatting sqref="AP7:AP9 AP24">
    <cfRule type="cellIs" dxfId="179" priority="28" operator="lessThan">
      <formula>0</formula>
    </cfRule>
  </conditionalFormatting>
  <conditionalFormatting sqref="AP11:AP13">
    <cfRule type="cellIs" dxfId="178" priority="24" operator="lessThan">
      <formula>0</formula>
    </cfRule>
  </conditionalFormatting>
  <conditionalFormatting sqref="AP15:AP17">
    <cfRule type="cellIs" dxfId="177" priority="20" operator="lessThan">
      <formula>0</formula>
    </cfRule>
  </conditionalFormatting>
  <conditionalFormatting sqref="AP19:AP22">
    <cfRule type="cellIs" dxfId="176" priority="16" operator="lessThan">
      <formula>0</formula>
    </cfRule>
  </conditionalFormatting>
  <conditionalFormatting sqref="AP26:AP28">
    <cfRule type="cellIs" dxfId="175" priority="8" operator="lessThan">
      <formula>0</formula>
    </cfRule>
  </conditionalFormatting>
  <conditionalFormatting sqref="AP31">
    <cfRule type="cellIs" dxfId="174" priority="4" operator="lessThan">
      <formula>0</formula>
    </cfRule>
  </conditionalFormatting>
  <conditionalFormatting sqref="AP7:AR9 AP24:AR24">
    <cfRule type="cellIs" dxfId="173" priority="25" operator="greaterThan">
      <formula>0</formula>
    </cfRule>
  </conditionalFormatting>
  <conditionalFormatting sqref="AP11:AR13">
    <cfRule type="cellIs" dxfId="172" priority="21" operator="greaterThan">
      <formula>0</formula>
    </cfRule>
  </conditionalFormatting>
  <conditionalFormatting sqref="AP15:AR17">
    <cfRule type="cellIs" dxfId="171" priority="17" operator="greaterThan">
      <formula>0</formula>
    </cfRule>
  </conditionalFormatting>
  <conditionalFormatting sqref="AP19:AR22">
    <cfRule type="cellIs" dxfId="170" priority="13" operator="greaterThan">
      <formula>0</formula>
    </cfRule>
  </conditionalFormatting>
  <conditionalFormatting sqref="AP26:AR28">
    <cfRule type="cellIs" dxfId="169" priority="5" operator="greaterThan">
      <formula>0</formula>
    </cfRule>
  </conditionalFormatting>
  <conditionalFormatting sqref="AP31:AR31">
    <cfRule type="cellIs" dxfId="168" priority="1" operator="greaterThan">
      <formula>0</formula>
    </cfRule>
  </conditionalFormatting>
  <conditionalFormatting sqref="AQ7:AQ9 AQ24">
    <cfRule type="cellIs" dxfId="167" priority="27" operator="lessThan">
      <formula>0</formula>
    </cfRule>
  </conditionalFormatting>
  <conditionalFormatting sqref="AQ11:AQ13">
    <cfRule type="cellIs" dxfId="166" priority="23" operator="lessThan">
      <formula>0</formula>
    </cfRule>
  </conditionalFormatting>
  <conditionalFormatting sqref="AQ15:AQ17">
    <cfRule type="cellIs" dxfId="165" priority="19" operator="lessThan">
      <formula>0</formula>
    </cfRule>
  </conditionalFormatting>
  <conditionalFormatting sqref="AQ19:AQ22">
    <cfRule type="cellIs" dxfId="164" priority="15" operator="lessThan">
      <formula>0</formula>
    </cfRule>
  </conditionalFormatting>
  <conditionalFormatting sqref="AQ26:AQ28">
    <cfRule type="cellIs" dxfId="163" priority="7" operator="lessThan">
      <formula>0</formula>
    </cfRule>
  </conditionalFormatting>
  <conditionalFormatting sqref="AQ31">
    <cfRule type="cellIs" dxfId="162" priority="3" operator="lessThan">
      <formula>0</formula>
    </cfRule>
  </conditionalFormatting>
  <conditionalFormatting sqref="AR7:AR9 AR24">
    <cfRule type="cellIs" dxfId="161" priority="26" operator="lessThan">
      <formula>0</formula>
    </cfRule>
  </conditionalFormatting>
  <conditionalFormatting sqref="AR11:AR13">
    <cfRule type="cellIs" dxfId="160" priority="22" operator="lessThan">
      <formula>0</formula>
    </cfRule>
  </conditionalFormatting>
  <conditionalFormatting sqref="AR15:AR17">
    <cfRule type="cellIs" dxfId="159" priority="18" operator="lessThan">
      <formula>0</formula>
    </cfRule>
  </conditionalFormatting>
  <conditionalFormatting sqref="AR19:AR22">
    <cfRule type="cellIs" dxfId="158" priority="14" operator="lessThan">
      <formula>0</formula>
    </cfRule>
  </conditionalFormatting>
  <conditionalFormatting sqref="AR26:AR28">
    <cfRule type="cellIs" dxfId="157" priority="6" operator="lessThan">
      <formula>0</formula>
    </cfRule>
  </conditionalFormatting>
  <conditionalFormatting sqref="AR31">
    <cfRule type="cellIs" dxfId="156" priority="2" operator="lessThan">
      <formula>0</formula>
    </cfRule>
  </conditionalFormatting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C6D29B-1FAC-48AE-84CD-0412A59BBE3D}">
  <sheetPr codeName="Feuil22">
    <tabColor rgb="FF003142"/>
    <pageSetUpPr fitToPage="1"/>
  </sheetPr>
  <dimension ref="A1:BI56"/>
  <sheetViews>
    <sheetView zoomScale="80" zoomScaleNormal="80" workbookViewId="0">
      <pane xSplit="9" ySplit="6" topLeftCell="J7" activePane="bottomRight" state="frozen"/>
      <selection pane="bottomRight" activeCell="Q3" sqref="Q3"/>
      <selection pane="bottomLeft" activeCell="A4" sqref="A4:AD5"/>
      <selection pane="topRight" activeCell="A4" sqref="A4:AD5"/>
    </sheetView>
  </sheetViews>
  <sheetFormatPr defaultColWidth="11.42578125" defaultRowHeight="15" outlineLevelCol="1"/>
  <cols>
    <col min="1" max="1" width="33" customWidth="1"/>
    <col min="2" max="7" width="4.7109375" customWidth="1"/>
    <col min="8" max="8" width="6" customWidth="1"/>
    <col min="9" max="9" width="42.7109375" style="1175" customWidth="1"/>
    <col min="10" max="10" width="5.28515625" style="207" bestFit="1" customWidth="1"/>
    <col min="11" max="11" width="15.85546875" style="664" customWidth="1"/>
    <col min="12" max="12" width="15.85546875" style="665" customWidth="1"/>
    <col min="13" max="13" width="5.7109375" style="428" customWidth="1" outlineLevel="1"/>
    <col min="14" max="14" width="4.5703125" style="428" customWidth="1" outlineLevel="1"/>
    <col min="15" max="15" width="5.5703125" style="428" customWidth="1" outlineLevel="1"/>
    <col min="16" max="16" width="15.85546875" style="664" customWidth="1" outlineLevel="1"/>
    <col min="17" max="17" width="15.85546875" style="665" customWidth="1" outlineLevel="1"/>
    <col min="18" max="18" width="5.85546875" style="428" bestFit="1" customWidth="1" outlineLevel="1"/>
    <col min="19" max="19" width="4.7109375" style="428" customWidth="1" outlineLevel="1"/>
    <col min="20" max="20" width="5.5703125" style="428" customWidth="1" outlineLevel="1"/>
    <col min="21" max="21" width="15.85546875" style="664" customWidth="1" outlineLevel="1"/>
    <col min="22" max="22" width="15.85546875" style="665" customWidth="1" outlineLevel="1"/>
    <col min="23" max="23" width="4.28515625" style="428" bestFit="1" customWidth="1" outlineLevel="1"/>
    <col min="24" max="24" width="4.7109375" style="428" bestFit="1" customWidth="1" outlineLevel="1"/>
    <col min="25" max="25" width="5.5703125" style="428" customWidth="1" outlineLevel="1"/>
    <col min="26" max="26" width="15.85546875" style="664" customWidth="1" outlineLevel="1"/>
    <col min="27" max="27" width="15.85546875" style="665" customWidth="1" outlineLevel="1"/>
    <col min="28" max="28" width="4" style="428" bestFit="1" customWidth="1" outlineLevel="1"/>
    <col min="29" max="29" width="4.7109375" style="428" bestFit="1" customWidth="1" outlineLevel="1"/>
    <col min="30" max="30" width="5.5703125" style="428" customWidth="1" outlineLevel="1"/>
    <col min="31" max="31" width="15.85546875" style="664" customWidth="1" outlineLevel="1"/>
    <col min="32" max="32" width="15.85546875" style="665" customWidth="1" outlineLevel="1"/>
    <col min="33" max="33" width="4" bestFit="1" customWidth="1" outlineLevel="1"/>
    <col min="34" max="34" width="4.7109375" bestFit="1" customWidth="1" outlineLevel="1"/>
    <col min="35" max="35" width="6.140625" customWidth="1" outlineLevel="1"/>
    <col min="36" max="36" width="15.85546875" style="664" customWidth="1" outlineLevel="1"/>
    <col min="37" max="37" width="15.85546875" style="665" customWidth="1" outlineLevel="1"/>
    <col min="38" max="38" width="4" bestFit="1" customWidth="1" outlineLevel="1"/>
    <col min="39" max="39" width="4.7109375" bestFit="1" customWidth="1" outlineLevel="1"/>
    <col min="40" max="40" width="6.140625" customWidth="1" outlineLevel="1"/>
    <col min="41" max="41" width="16" style="664" customWidth="1" outlineLevel="1"/>
    <col min="42" max="42" width="16" style="665" customWidth="1" outlineLevel="1"/>
    <col min="43" max="43" width="4" bestFit="1" customWidth="1" outlineLevel="1"/>
    <col min="44" max="44" width="4.7109375" bestFit="1" customWidth="1" outlineLevel="1"/>
    <col min="45" max="45" width="6.140625" customWidth="1" outlineLevel="1"/>
    <col min="46" max="58" width="6.28515625" customWidth="1"/>
    <col min="59" max="59" width="5.85546875" customWidth="1" outlineLevel="1"/>
    <col min="60" max="60" width="5.42578125" bestFit="1" customWidth="1" outlineLevel="1"/>
    <col min="61" max="61" width="5.5703125" bestFit="1" customWidth="1"/>
  </cols>
  <sheetData>
    <row r="1" spans="1:61" ht="30" customHeight="1">
      <c r="A1" s="5418"/>
      <c r="B1" s="4942" t="s">
        <v>1566</v>
      </c>
      <c r="C1" s="4942"/>
      <c r="D1" s="4942"/>
      <c r="E1" s="4942"/>
      <c r="F1" s="4942"/>
      <c r="G1" s="4942"/>
      <c r="H1" s="4942"/>
      <c r="I1" s="4942"/>
      <c r="J1" s="4"/>
      <c r="K1" s="4945" t="s">
        <v>138</v>
      </c>
      <c r="L1" s="4945"/>
      <c r="M1" s="663"/>
      <c r="N1" s="663"/>
      <c r="O1" s="663"/>
      <c r="P1" s="991"/>
      <c r="Q1" s="1934"/>
      <c r="R1" s="663"/>
      <c r="S1" s="663"/>
      <c r="T1" s="663"/>
      <c r="U1" s="663"/>
      <c r="V1" s="663"/>
      <c r="W1" s="663"/>
      <c r="X1" s="663"/>
      <c r="Y1" s="663"/>
      <c r="AB1" s="663"/>
      <c r="AC1" s="663"/>
      <c r="AD1" s="663"/>
      <c r="AE1" s="991"/>
      <c r="AF1" s="1934"/>
      <c r="AG1" s="692"/>
      <c r="AH1" s="692"/>
      <c r="AI1" s="692"/>
      <c r="AL1" s="3225"/>
      <c r="AM1" s="3225"/>
      <c r="AN1" s="3225"/>
      <c r="AO1" s="3226"/>
      <c r="AP1" s="3227"/>
      <c r="AQ1" s="692"/>
      <c r="AR1" s="692"/>
      <c r="AS1" s="692"/>
      <c r="BB1" s="5112" t="s">
        <v>139</v>
      </c>
      <c r="BC1" s="5112"/>
      <c r="BD1" s="5112"/>
      <c r="BE1" s="5112"/>
      <c r="BG1" s="10"/>
    </row>
    <row r="2" spans="1:61" ht="24.75" customHeight="1">
      <c r="A2" s="5418"/>
      <c r="B2" s="4942"/>
      <c r="C2" s="4942"/>
      <c r="D2" s="4942"/>
      <c r="E2" s="4942"/>
      <c r="F2" s="4942"/>
      <c r="G2" s="4942"/>
      <c r="H2" s="4942"/>
      <c r="I2" s="4942"/>
      <c r="J2" s="4"/>
      <c r="K2" s="4946" t="s">
        <v>140</v>
      </c>
      <c r="L2" s="4946"/>
      <c r="M2" s="663"/>
      <c r="N2" s="663"/>
      <c r="O2" s="663"/>
      <c r="P2" s="991"/>
      <c r="Q2" s="1934"/>
      <c r="R2" s="663"/>
      <c r="S2" s="663"/>
      <c r="T2" s="663"/>
      <c r="U2" s="663"/>
      <c r="V2" s="663"/>
      <c r="W2" s="663"/>
      <c r="X2" s="663"/>
      <c r="Y2" s="663"/>
      <c r="AB2" s="663"/>
      <c r="AC2" s="663"/>
      <c r="AD2" s="663"/>
      <c r="AE2" s="991"/>
      <c r="AF2" s="1934"/>
      <c r="AG2" s="692"/>
      <c r="AH2" s="692"/>
      <c r="AI2" s="692"/>
      <c r="AL2" s="990"/>
      <c r="AM2" s="990"/>
      <c r="AN2" s="990"/>
      <c r="AO2" s="3228"/>
      <c r="AP2" s="3229"/>
      <c r="AQ2" s="692"/>
      <c r="AR2" s="692"/>
      <c r="AS2" s="692"/>
      <c r="AT2" s="692"/>
      <c r="AU2" s="692"/>
      <c r="AV2" s="692"/>
      <c r="AW2" s="692"/>
      <c r="AX2" s="692"/>
      <c r="AY2" s="692"/>
      <c r="AZ2" s="692"/>
      <c r="BA2" s="2261"/>
      <c r="BB2" s="5052" t="s">
        <v>141</v>
      </c>
      <c r="BC2" s="5052"/>
      <c r="BD2" s="5052"/>
      <c r="BE2" s="5052"/>
      <c r="BG2" s="10"/>
    </row>
    <row r="3" spans="1:61" ht="30" customHeight="1" thickBot="1">
      <c r="A3" s="686" t="s">
        <v>1567</v>
      </c>
      <c r="B3" s="5358" t="s">
        <v>143</v>
      </c>
      <c r="C3" s="5359"/>
      <c r="D3" s="5359"/>
      <c r="E3" s="5359"/>
      <c r="F3" s="5359"/>
      <c r="G3" s="5359"/>
      <c r="H3" s="5359"/>
      <c r="I3" s="5360"/>
      <c r="J3" s="692"/>
      <c r="K3" s="4947" t="s">
        <v>144</v>
      </c>
      <c r="L3" s="4947"/>
      <c r="M3" s="663"/>
      <c r="N3" s="663"/>
      <c r="O3" s="663"/>
      <c r="P3" s="2574"/>
      <c r="Q3" s="1915"/>
      <c r="R3" s="663"/>
      <c r="S3" s="663"/>
      <c r="T3" s="663"/>
      <c r="U3" s="1936"/>
      <c r="V3" s="1937"/>
      <c r="W3" s="663"/>
      <c r="X3" s="663"/>
      <c r="Y3" s="663"/>
      <c r="Z3" s="1936"/>
      <c r="AA3" s="1937"/>
      <c r="AB3" s="663"/>
      <c r="AC3" s="663"/>
      <c r="AD3" s="663"/>
      <c r="AE3" s="1936"/>
      <c r="AF3" s="1937"/>
      <c r="AG3" s="1801"/>
      <c r="AH3" s="1801"/>
      <c r="AI3" s="1801"/>
      <c r="AJ3" s="3230"/>
      <c r="AK3" s="3231"/>
      <c r="AL3" s="3232"/>
      <c r="AM3" s="3232"/>
      <c r="AN3" s="3232"/>
      <c r="AO3" s="3230"/>
      <c r="AP3" s="3231"/>
      <c r="AQ3" s="1801"/>
      <c r="AR3" s="1801"/>
      <c r="AS3" s="1801"/>
      <c r="AT3" s="1801"/>
      <c r="AU3" s="1801"/>
      <c r="AV3" s="1801"/>
      <c r="AW3" s="1801"/>
      <c r="AX3" s="1801"/>
      <c r="AY3" s="1801"/>
      <c r="AZ3" s="1801"/>
      <c r="BA3" s="1801"/>
      <c r="BB3" s="1801"/>
      <c r="BC3" s="1801"/>
      <c r="BD3" s="1801"/>
      <c r="BE3" s="1801"/>
      <c r="BF3" s="1801"/>
      <c r="BG3" s="10"/>
    </row>
    <row r="4" spans="1:61" ht="31.15" customHeight="1" thickBot="1">
      <c r="A4" s="4943" t="s">
        <v>145</v>
      </c>
      <c r="B4" s="4937"/>
      <c r="C4" s="4938"/>
      <c r="D4" s="4939"/>
      <c r="E4" s="14" t="s">
        <v>146</v>
      </c>
      <c r="F4" s="15" t="s">
        <v>146</v>
      </c>
      <c r="G4" s="244" t="s">
        <v>146</v>
      </c>
      <c r="H4" s="16"/>
      <c r="I4" s="4943" t="s">
        <v>147</v>
      </c>
      <c r="J4" s="17"/>
      <c r="K4" s="4934" t="s">
        <v>148</v>
      </c>
      <c r="L4" s="4935"/>
      <c r="M4" s="4935"/>
      <c r="N4" s="4935"/>
      <c r="O4" s="4936"/>
      <c r="P4" s="4934" t="s">
        <v>149</v>
      </c>
      <c r="Q4" s="4935"/>
      <c r="R4" s="4935"/>
      <c r="S4" s="4935"/>
      <c r="T4" s="4936"/>
      <c r="U4" s="4934" t="s">
        <v>150</v>
      </c>
      <c r="V4" s="4935"/>
      <c r="W4" s="4935"/>
      <c r="X4" s="4935"/>
      <c r="Y4" s="4936"/>
      <c r="Z4" s="4934" t="s">
        <v>151</v>
      </c>
      <c r="AA4" s="4935"/>
      <c r="AB4" s="4935"/>
      <c r="AC4" s="4935"/>
      <c r="AD4" s="4935"/>
      <c r="AE4" s="4934" t="s">
        <v>773</v>
      </c>
      <c r="AF4" s="4935"/>
      <c r="AG4" s="4935"/>
      <c r="AH4" s="4935"/>
      <c r="AI4" s="4935"/>
      <c r="AJ4" s="4934" t="s">
        <v>774</v>
      </c>
      <c r="AK4" s="4935"/>
      <c r="AL4" s="4935"/>
      <c r="AM4" s="4935"/>
      <c r="AN4" s="4935"/>
      <c r="AO4" s="4934" t="s">
        <v>1568</v>
      </c>
      <c r="AP4" s="4935"/>
      <c r="AQ4" s="4935"/>
      <c r="AR4" s="4935"/>
      <c r="AS4" s="4935"/>
      <c r="AT4" s="5373" t="s">
        <v>287</v>
      </c>
      <c r="AU4" s="5374"/>
      <c r="AV4" s="5374"/>
      <c r="AW4" s="5374"/>
      <c r="AX4" s="5374"/>
      <c r="AY4" s="5374"/>
      <c r="AZ4" s="5375"/>
      <c r="BA4" s="439" t="s">
        <v>154</v>
      </c>
      <c r="BB4" s="439"/>
      <c r="BC4" s="439"/>
      <c r="BD4" s="439" t="s">
        <v>155</v>
      </c>
      <c r="BE4" s="439"/>
      <c r="BF4" s="440"/>
      <c r="BG4" s="441" t="s">
        <v>156</v>
      </c>
      <c r="BH4" s="247" t="s">
        <v>157</v>
      </c>
      <c r="BI4" s="248" t="s">
        <v>156</v>
      </c>
    </row>
    <row r="5" spans="1:61" ht="28.9" customHeight="1" thickBot="1">
      <c r="A5" s="4944"/>
      <c r="B5" s="22" t="s">
        <v>158</v>
      </c>
      <c r="C5" s="23" t="s">
        <v>159</v>
      </c>
      <c r="D5" s="24" t="s">
        <v>146</v>
      </c>
      <c r="E5" s="25" t="s">
        <v>160</v>
      </c>
      <c r="F5" s="26" t="s">
        <v>161</v>
      </c>
      <c r="G5" s="30"/>
      <c r="H5" s="16" t="s">
        <v>163</v>
      </c>
      <c r="I5" s="4944"/>
      <c r="J5" s="17" t="s">
        <v>164</v>
      </c>
      <c r="K5" s="28" t="s">
        <v>165</v>
      </c>
      <c r="L5" s="29" t="s">
        <v>166</v>
      </c>
      <c r="M5" s="22" t="s">
        <v>158</v>
      </c>
      <c r="N5" s="23" t="s">
        <v>167</v>
      </c>
      <c r="O5" s="30" t="s">
        <v>168</v>
      </c>
      <c r="P5" s="28" t="s">
        <v>165</v>
      </c>
      <c r="Q5" s="29" t="s">
        <v>166</v>
      </c>
      <c r="R5" s="22" t="s">
        <v>158</v>
      </c>
      <c r="S5" s="23" t="s">
        <v>167</v>
      </c>
      <c r="T5" s="30" t="s">
        <v>168</v>
      </c>
      <c r="U5" s="28" t="s">
        <v>165</v>
      </c>
      <c r="V5" s="29" t="s">
        <v>166</v>
      </c>
      <c r="W5" s="22" t="s">
        <v>158</v>
      </c>
      <c r="X5" s="23" t="s">
        <v>167</v>
      </c>
      <c r="Y5" s="30" t="s">
        <v>168</v>
      </c>
      <c r="Z5" s="28" t="s">
        <v>165</v>
      </c>
      <c r="AA5" s="29" t="s">
        <v>166</v>
      </c>
      <c r="AB5" s="22" t="s">
        <v>158</v>
      </c>
      <c r="AC5" s="23" t="s">
        <v>167</v>
      </c>
      <c r="AD5" s="442" t="s">
        <v>168</v>
      </c>
      <c r="AE5" s="28" t="s">
        <v>165</v>
      </c>
      <c r="AF5" s="29" t="s">
        <v>166</v>
      </c>
      <c r="AG5" s="22" t="s">
        <v>158</v>
      </c>
      <c r="AH5" s="23" t="s">
        <v>167</v>
      </c>
      <c r="AI5" s="442" t="s">
        <v>168</v>
      </c>
      <c r="AJ5" s="28" t="s">
        <v>165</v>
      </c>
      <c r="AK5" s="29" t="s">
        <v>166</v>
      </c>
      <c r="AL5" s="22" t="s">
        <v>158</v>
      </c>
      <c r="AM5" s="23" t="s">
        <v>167</v>
      </c>
      <c r="AN5" s="442" t="s">
        <v>168</v>
      </c>
      <c r="AO5" s="28" t="s">
        <v>165</v>
      </c>
      <c r="AP5" s="29" t="s">
        <v>166</v>
      </c>
      <c r="AQ5" s="22" t="s">
        <v>158</v>
      </c>
      <c r="AR5" s="23" t="s">
        <v>167</v>
      </c>
      <c r="AS5" s="442" t="s">
        <v>168</v>
      </c>
      <c r="AT5" s="5372" t="s">
        <v>171</v>
      </c>
      <c r="AU5" s="5372"/>
      <c r="AV5" s="5372"/>
      <c r="AW5" s="5372"/>
      <c r="AX5" s="5372"/>
      <c r="AY5" s="5372"/>
      <c r="AZ5" s="3233" t="s">
        <v>170</v>
      </c>
      <c r="BA5" s="2853" t="s">
        <v>171</v>
      </c>
      <c r="BB5" s="2853" t="s">
        <v>172</v>
      </c>
      <c r="BC5" s="2853" t="s">
        <v>170</v>
      </c>
      <c r="BD5" s="2853" t="s">
        <v>171</v>
      </c>
      <c r="BE5" s="2853" t="s">
        <v>172</v>
      </c>
      <c r="BF5" s="2854" t="s">
        <v>170</v>
      </c>
      <c r="BG5" s="445" t="s">
        <v>173</v>
      </c>
      <c r="BH5" s="257" t="s">
        <v>174</v>
      </c>
      <c r="BI5" s="258" t="s">
        <v>168</v>
      </c>
    </row>
    <row r="6" spans="1:61" ht="17.45" customHeight="1">
      <c r="A6" s="560" t="s">
        <v>998</v>
      </c>
      <c r="B6" s="566"/>
      <c r="C6" s="566"/>
      <c r="D6" s="566"/>
      <c r="E6" s="1803"/>
      <c r="F6" s="1301"/>
      <c r="G6" s="451"/>
      <c r="H6" s="566"/>
      <c r="I6" s="566"/>
      <c r="J6" s="708"/>
      <c r="K6" s="1009"/>
      <c r="L6" s="1010"/>
      <c r="M6" s="569"/>
      <c r="N6" s="569"/>
      <c r="O6" s="569"/>
      <c r="P6" s="1009"/>
      <c r="Q6" s="1010"/>
      <c r="R6" s="569"/>
      <c r="S6" s="569"/>
      <c r="T6" s="569"/>
      <c r="U6" s="1009"/>
      <c r="V6" s="1010"/>
      <c r="W6" s="569"/>
      <c r="X6" s="569"/>
      <c r="Y6" s="569"/>
      <c r="Z6" s="1009"/>
      <c r="AA6" s="1010"/>
      <c r="AB6" s="569"/>
      <c r="AC6" s="569"/>
      <c r="AD6" s="569"/>
      <c r="AE6" s="1009"/>
      <c r="AF6" s="1010"/>
      <c r="AG6" s="566"/>
      <c r="AH6" s="566"/>
      <c r="AI6" s="566"/>
      <c r="AJ6" s="1009"/>
      <c r="AK6" s="1010"/>
      <c r="AL6" s="566"/>
      <c r="AM6" s="566"/>
      <c r="AN6" s="566"/>
      <c r="AO6" s="1009"/>
      <c r="AP6" s="1010"/>
      <c r="AQ6" s="566"/>
      <c r="AR6" s="566"/>
      <c r="AS6" s="566"/>
      <c r="AT6" s="566"/>
      <c r="AU6" s="566"/>
      <c r="AV6" s="566"/>
      <c r="AW6" s="566"/>
      <c r="AX6" s="566"/>
      <c r="AY6" s="566"/>
      <c r="AZ6" s="566"/>
      <c r="BA6" s="566"/>
      <c r="BB6" s="566"/>
      <c r="BC6" s="566"/>
      <c r="BD6" s="566"/>
      <c r="BE6" s="566"/>
      <c r="BF6" s="566"/>
      <c r="BG6" s="566"/>
      <c r="BH6" s="566"/>
      <c r="BI6" s="566"/>
    </row>
    <row r="7" spans="1:61" s="11" customFormat="1" ht="30.6" customHeight="1">
      <c r="A7" s="5070" t="s">
        <v>944</v>
      </c>
      <c r="B7" s="3234">
        <v>8</v>
      </c>
      <c r="C7" s="3234">
        <v>4</v>
      </c>
      <c r="D7" s="2981">
        <f>SUM(E7:G7)</f>
        <v>0</v>
      </c>
      <c r="E7" s="3235"/>
      <c r="F7" s="3236"/>
      <c r="G7" s="3237"/>
      <c r="H7" s="3238"/>
      <c r="I7" s="3239" t="s">
        <v>1569</v>
      </c>
      <c r="J7" s="3240">
        <v>1</v>
      </c>
      <c r="K7" s="3241" t="s">
        <v>1570</v>
      </c>
      <c r="L7" s="3242" t="s">
        <v>220</v>
      </c>
      <c r="M7" s="719">
        <v>6.5</v>
      </c>
      <c r="N7" s="3243">
        <v>4</v>
      </c>
      <c r="O7" s="3243"/>
      <c r="P7" s="3244" t="s">
        <v>1571</v>
      </c>
      <c r="Q7" s="3245" t="s">
        <v>1370</v>
      </c>
      <c r="R7" s="719">
        <v>1.5</v>
      </c>
      <c r="S7" s="3243"/>
      <c r="T7" s="3243"/>
      <c r="U7" s="3246"/>
      <c r="V7" s="3247"/>
      <c r="W7" s="719"/>
      <c r="X7" s="3243"/>
      <c r="Y7" s="3243"/>
      <c r="Z7" s="3246"/>
      <c r="AA7" s="3247"/>
      <c r="AB7" s="719"/>
      <c r="AC7" s="3248"/>
      <c r="AD7" s="857"/>
      <c r="AE7" s="3249"/>
      <c r="AF7" s="3247"/>
      <c r="AG7" s="3250"/>
      <c r="AH7" s="3250"/>
      <c r="AI7" s="3250"/>
      <c r="AJ7" s="3251"/>
      <c r="AK7" s="3252"/>
      <c r="AL7" s="3253"/>
      <c r="AM7" s="3253"/>
      <c r="AN7" s="3253"/>
      <c r="AO7" s="3251"/>
      <c r="AP7" s="3252"/>
      <c r="AQ7" s="3254"/>
      <c r="AR7" s="3255"/>
      <c r="AS7" s="3255"/>
      <c r="AT7" s="3256" t="s">
        <v>228</v>
      </c>
      <c r="AU7" s="3257">
        <v>0.3</v>
      </c>
      <c r="AV7" s="3258"/>
      <c r="AW7" s="3258"/>
      <c r="AX7" s="3258"/>
      <c r="AY7" s="3259"/>
      <c r="AZ7" s="3260">
        <f>SUM(AU7:AW7)</f>
        <v>0.3</v>
      </c>
      <c r="BA7" s="3261"/>
      <c r="BB7" s="3262"/>
      <c r="BC7" s="3263"/>
      <c r="BD7" s="3261"/>
      <c r="BE7" s="3262"/>
      <c r="BF7" s="3263"/>
      <c r="BG7" s="2149">
        <f t="shared" ref="BG7" si="0">(M7+R7+W7+AB7+AG7+AL7+AQ7)-B7</f>
        <v>0</v>
      </c>
      <c r="BH7" s="80">
        <f>(N7+S7+X7+AC7+AH7+AM7+AR7)-(C7+D7)</f>
        <v>0</v>
      </c>
      <c r="BI7" s="771">
        <f>(O7+T7+Y7+AD7+AI7+AN7+AS7)-H7</f>
        <v>0</v>
      </c>
    </row>
    <row r="8" spans="1:61" s="11" customFormat="1" ht="30.6" customHeight="1">
      <c r="A8" s="5070"/>
      <c r="B8" s="731">
        <v>12</v>
      </c>
      <c r="C8" s="731">
        <v>5</v>
      </c>
      <c r="D8" s="2283">
        <f t="shared" ref="D8:D9" si="1">SUM(E8:G8)</f>
        <v>0</v>
      </c>
      <c r="E8" s="3235"/>
      <c r="F8" s="3236"/>
      <c r="G8" s="3237"/>
      <c r="H8" s="3264"/>
      <c r="I8" s="3265" t="s">
        <v>1572</v>
      </c>
      <c r="J8" s="3266">
        <v>1</v>
      </c>
      <c r="K8" s="1989" t="s">
        <v>732</v>
      </c>
      <c r="L8" s="2021" t="s">
        <v>733</v>
      </c>
      <c r="M8" s="577">
        <v>12</v>
      </c>
      <c r="N8" s="577">
        <v>5</v>
      </c>
      <c r="O8" s="577"/>
      <c r="P8" s="1989"/>
      <c r="Q8" s="2021"/>
      <c r="R8" s="577"/>
      <c r="S8" s="577"/>
      <c r="T8" s="577"/>
      <c r="U8" s="1954"/>
      <c r="V8" s="3267"/>
      <c r="W8" s="577"/>
      <c r="X8" s="577"/>
      <c r="Y8" s="577"/>
      <c r="Z8" s="1954"/>
      <c r="AA8" s="3267"/>
      <c r="AB8" s="577"/>
      <c r="AC8" s="548"/>
      <c r="AD8" s="519"/>
      <c r="AE8" s="3268"/>
      <c r="AF8" s="3267"/>
      <c r="AG8" s="3269"/>
      <c r="AH8" s="3269"/>
      <c r="AI8" s="3269"/>
      <c r="AJ8" s="2023"/>
      <c r="AK8" s="3270"/>
      <c r="AL8" s="3266"/>
      <c r="AM8" s="3266"/>
      <c r="AN8" s="3266"/>
      <c r="AO8" s="2023"/>
      <c r="AP8" s="3270"/>
      <c r="AQ8" s="3271"/>
      <c r="AR8" s="3272"/>
      <c r="AS8" s="3272"/>
      <c r="AT8" s="3273" t="s">
        <v>228</v>
      </c>
      <c r="AU8" s="3274">
        <v>0.2</v>
      </c>
      <c r="AV8" s="3275" t="s">
        <v>229</v>
      </c>
      <c r="AW8" s="3274">
        <v>0.2</v>
      </c>
      <c r="AX8" s="3276"/>
      <c r="AY8" s="3277"/>
      <c r="AZ8" s="3278">
        <f t="shared" ref="AZ8:AZ9" si="2">SUM(AU8:AW8)</f>
        <v>0.4</v>
      </c>
      <c r="BA8" s="3279"/>
      <c r="BB8" s="3280"/>
      <c r="BC8" s="3281"/>
      <c r="BD8" s="3279"/>
      <c r="BE8" s="3280"/>
      <c r="BF8" s="3281"/>
      <c r="BG8" s="2149">
        <f t="shared" ref="BG8:BG9" si="3">(M8+R8+W8+AB8+AG8+AL8+AQ8)-B8</f>
        <v>0</v>
      </c>
      <c r="BH8" s="80">
        <f t="shared" ref="BH8:BH9" si="4">(N8+S8+X8+AC8+AH8+AM8+AR8)-(C8+D8)</f>
        <v>0</v>
      </c>
      <c r="BI8" s="771">
        <f t="shared" ref="BI8:BI9" si="5">(O8+T8+Y8+AD8+AI8+AN8+AS8)-H8</f>
        <v>0</v>
      </c>
    </row>
    <row r="9" spans="1:61" s="11" customFormat="1" ht="30.6" customHeight="1">
      <c r="A9" s="5071"/>
      <c r="B9" s="731">
        <v>8</v>
      </c>
      <c r="C9" s="731">
        <v>4</v>
      </c>
      <c r="D9" s="2283">
        <f t="shared" si="1"/>
        <v>0</v>
      </c>
      <c r="E9" s="3235"/>
      <c r="F9" s="3236"/>
      <c r="G9" s="3237"/>
      <c r="H9" s="3264"/>
      <c r="I9" s="3282" t="s">
        <v>1573</v>
      </c>
      <c r="J9" s="3283">
        <v>1</v>
      </c>
      <c r="K9" s="327" t="s">
        <v>671</v>
      </c>
      <c r="L9" s="328" t="s">
        <v>672</v>
      </c>
      <c r="M9" s="519">
        <v>8</v>
      </c>
      <c r="N9" s="519">
        <v>4</v>
      </c>
      <c r="O9" s="519"/>
      <c r="P9" s="3019"/>
      <c r="Q9" s="3020"/>
      <c r="R9" s="519"/>
      <c r="S9" s="519"/>
      <c r="T9" s="519"/>
      <c r="U9" s="2013"/>
      <c r="V9" s="2014"/>
      <c r="W9" s="519"/>
      <c r="X9" s="519"/>
      <c r="Y9" s="519"/>
      <c r="Z9" s="2013"/>
      <c r="AA9" s="2014"/>
      <c r="AB9" s="519"/>
      <c r="AC9" s="520"/>
      <c r="AD9" s="519"/>
      <c r="AE9" s="3284"/>
      <c r="AF9" s="2014"/>
      <c r="AG9" s="60"/>
      <c r="AH9" s="60"/>
      <c r="AI9" s="60"/>
      <c r="AJ9" s="3019"/>
      <c r="AK9" s="3020"/>
      <c r="AL9" s="156"/>
      <c r="AM9" s="156"/>
      <c r="AN9" s="156"/>
      <c r="AO9" s="3019"/>
      <c r="AP9" s="3020"/>
      <c r="AQ9" s="3285"/>
      <c r="AR9" s="3286"/>
      <c r="AS9" s="3286"/>
      <c r="AT9" s="3287" t="s">
        <v>228</v>
      </c>
      <c r="AU9" s="3274">
        <v>0.3</v>
      </c>
      <c r="AV9" s="3276"/>
      <c r="AW9" s="3276"/>
      <c r="AX9" s="3276"/>
      <c r="AY9" s="3277"/>
      <c r="AZ9" s="3278">
        <f t="shared" si="2"/>
        <v>0.3</v>
      </c>
      <c r="BA9" s="3279"/>
      <c r="BB9" s="3280"/>
      <c r="BC9" s="3281"/>
      <c r="BD9" s="3279"/>
      <c r="BE9" s="3280"/>
      <c r="BF9" s="3281"/>
      <c r="BG9" s="2149">
        <f t="shared" si="3"/>
        <v>0</v>
      </c>
      <c r="BH9" s="80">
        <f t="shared" si="4"/>
        <v>0</v>
      </c>
      <c r="BI9" s="771">
        <f t="shared" si="5"/>
        <v>0</v>
      </c>
    </row>
    <row r="10" spans="1:61">
      <c r="A10" s="3288" t="s">
        <v>1574</v>
      </c>
      <c r="B10" s="820">
        <f>SUM(B7:B9)</f>
        <v>28</v>
      </c>
      <c r="C10" s="820">
        <f>SUM(C7:C9)</f>
        <v>13</v>
      </c>
      <c r="D10" s="821">
        <f>SUM(D7:D9)</f>
        <v>0</v>
      </c>
      <c r="E10" s="822">
        <f>SUM(E7:E9)</f>
        <v>0</v>
      </c>
      <c r="F10" s="820">
        <f t="shared" ref="F10" si="6">SUM(F7:F9)</f>
        <v>0</v>
      </c>
      <c r="G10" s="823">
        <f>SUM(G7:G9)</f>
        <v>0</v>
      </c>
      <c r="H10" s="824">
        <f>SUM(H7:H9)</f>
        <v>0</v>
      </c>
      <c r="I10" s="3289"/>
      <c r="J10" s="95"/>
      <c r="K10" s="298"/>
      <c r="L10" s="299"/>
      <c r="M10" s="493"/>
      <c r="N10" s="493"/>
      <c r="O10" s="493"/>
      <c r="P10" s="99"/>
      <c r="Q10" s="300"/>
      <c r="R10" s="494"/>
      <c r="S10" s="494"/>
      <c r="T10" s="494"/>
      <c r="U10" s="298"/>
      <c r="V10" s="299"/>
      <c r="W10" s="493"/>
      <c r="X10" s="493"/>
      <c r="Y10" s="493"/>
      <c r="Z10" s="99"/>
      <c r="AA10" s="300"/>
      <c r="AB10" s="493"/>
      <c r="AC10" s="493"/>
      <c r="AD10" s="792"/>
      <c r="AE10" s="3290"/>
      <c r="AF10" s="3291"/>
      <c r="AG10" s="3144"/>
      <c r="AH10" s="3144"/>
      <c r="AI10" s="3144"/>
      <c r="AJ10" s="105"/>
      <c r="AK10" s="100"/>
      <c r="AL10" s="2472"/>
      <c r="AM10" s="2472"/>
      <c r="AN10" s="2472"/>
      <c r="AO10" s="105"/>
      <c r="AP10" s="100"/>
      <c r="AQ10" s="3292"/>
      <c r="AR10" s="3293"/>
      <c r="AS10" s="3293"/>
      <c r="AT10" s="839"/>
      <c r="AU10" s="835"/>
      <c r="AV10" s="835"/>
      <c r="AW10" s="835"/>
      <c r="AX10" s="835"/>
      <c r="AY10" s="837"/>
      <c r="AZ10" s="1214">
        <f>SUM(AZ7:AZ9)</f>
        <v>1</v>
      </c>
      <c r="BA10" s="3294"/>
      <c r="BB10" s="3295"/>
      <c r="BC10" s="3296"/>
      <c r="BD10" s="3294"/>
      <c r="BE10" s="3295"/>
      <c r="BF10" s="3296"/>
      <c r="BG10" s="3297"/>
      <c r="BH10" s="3297"/>
      <c r="BI10" s="3297"/>
    </row>
    <row r="11" spans="1:61" s="11" customFormat="1" ht="30.6" customHeight="1">
      <c r="A11" s="5072" t="s">
        <v>1575</v>
      </c>
      <c r="B11" s="2346">
        <v>12</v>
      </c>
      <c r="C11" s="2346">
        <v>6</v>
      </c>
      <c r="D11" s="2283">
        <f>SUM(E11:G11)</f>
        <v>0</v>
      </c>
      <c r="E11" s="3235"/>
      <c r="F11" s="3236"/>
      <c r="G11" s="3237"/>
      <c r="H11" s="3264"/>
      <c r="I11" s="3282" t="s">
        <v>1576</v>
      </c>
      <c r="J11" s="3283">
        <v>1</v>
      </c>
      <c r="K11" s="327" t="s">
        <v>1577</v>
      </c>
      <c r="L11" s="328" t="s">
        <v>529</v>
      </c>
      <c r="M11" s="519">
        <v>12</v>
      </c>
      <c r="N11" s="519">
        <v>6</v>
      </c>
      <c r="O11" s="519"/>
      <c r="P11" s="67"/>
      <c r="Q11" s="68"/>
      <c r="R11" s="519"/>
      <c r="S11" s="519"/>
      <c r="T11" s="519"/>
      <c r="U11" s="327"/>
      <c r="V11" s="328"/>
      <c r="W11" s="519"/>
      <c r="X11" s="519"/>
      <c r="Y11" s="519"/>
      <c r="Z11" s="327"/>
      <c r="AA11" s="328"/>
      <c r="AB11" s="519"/>
      <c r="AC11" s="520"/>
      <c r="AD11" s="519"/>
      <c r="AE11" s="1808"/>
      <c r="AF11" s="68"/>
      <c r="AG11" s="60"/>
      <c r="AH11" s="60"/>
      <c r="AI11" s="60"/>
      <c r="AJ11" s="67"/>
      <c r="AK11" s="68"/>
      <c r="AL11" s="156"/>
      <c r="AM11" s="156"/>
      <c r="AN11" s="156"/>
      <c r="AO11" s="67"/>
      <c r="AP11" s="68"/>
      <c r="AQ11" s="3285"/>
      <c r="AR11" s="3286"/>
      <c r="AS11" s="3286"/>
      <c r="AT11" s="3287" t="s">
        <v>191</v>
      </c>
      <c r="AU11" s="3274">
        <v>0.3</v>
      </c>
      <c r="AV11" s="3276"/>
      <c r="AW11" s="3276"/>
      <c r="AX11" s="3276"/>
      <c r="AY11" s="3277"/>
      <c r="AZ11" s="3278">
        <f>SUM(AU11:AW11)</f>
        <v>0.3</v>
      </c>
      <c r="BA11" s="3298"/>
      <c r="BB11" s="3299"/>
      <c r="BC11" s="3300"/>
      <c r="BD11" s="3298"/>
      <c r="BE11" s="3299"/>
      <c r="BF11" s="3300"/>
      <c r="BG11" s="2149">
        <f t="shared" ref="BG11" si="7">(M11+R11+W11+AB11+AG11+AL11+AQ11)-B11</f>
        <v>0</v>
      </c>
      <c r="BH11" s="80">
        <f t="shared" ref="BH11" si="8">(N11+S11+X11+AC11+AH11+AM11+AR11)-(C11+D11)</f>
        <v>0</v>
      </c>
      <c r="BI11" s="771">
        <f t="shared" ref="BI11" si="9">(O11+T11+Y11+AD11+AI11+AN11+AS11)-H11</f>
        <v>0</v>
      </c>
    </row>
    <row r="12" spans="1:61" s="11" customFormat="1" ht="30.6" customHeight="1">
      <c r="A12" s="5070"/>
      <c r="B12" s="2346">
        <v>28</v>
      </c>
      <c r="C12" s="2346">
        <v>6</v>
      </c>
      <c r="D12" s="2283">
        <f t="shared" ref="D12:D14" si="10">SUM(E12:G12)</f>
        <v>5</v>
      </c>
      <c r="E12" s="3301">
        <v>5</v>
      </c>
      <c r="F12" s="2319"/>
      <c r="G12" s="3237"/>
      <c r="H12" s="3302">
        <v>5</v>
      </c>
      <c r="I12" s="2458" t="s">
        <v>1578</v>
      </c>
      <c r="J12" s="3283">
        <v>1</v>
      </c>
      <c r="K12" s="327" t="s">
        <v>992</v>
      </c>
      <c r="L12" s="328" t="s">
        <v>385</v>
      </c>
      <c r="M12" s="519">
        <v>10</v>
      </c>
      <c r="N12" s="519"/>
      <c r="O12" s="519">
        <v>5</v>
      </c>
      <c r="P12" s="67" t="s">
        <v>1373</v>
      </c>
      <c r="Q12" s="68" t="s">
        <v>385</v>
      </c>
      <c r="R12" s="519">
        <v>12</v>
      </c>
      <c r="S12" s="519"/>
      <c r="T12" s="519"/>
      <c r="U12" s="327" t="s">
        <v>1579</v>
      </c>
      <c r="V12" s="328" t="s">
        <v>1580</v>
      </c>
      <c r="W12" s="519">
        <v>6</v>
      </c>
      <c r="X12" s="519"/>
      <c r="Y12" s="519"/>
      <c r="Z12" s="327" t="s">
        <v>1581</v>
      </c>
      <c r="AA12" s="328" t="s">
        <v>1035</v>
      </c>
      <c r="AB12" s="519"/>
      <c r="AC12" s="520">
        <v>3</v>
      </c>
      <c r="AD12" s="519"/>
      <c r="AE12" s="1808" t="s">
        <v>1582</v>
      </c>
      <c r="AF12" s="68"/>
      <c r="AG12" s="60"/>
      <c r="AH12" s="60">
        <v>3</v>
      </c>
      <c r="AI12" s="60"/>
      <c r="AJ12" s="67"/>
      <c r="AK12" s="68"/>
      <c r="AL12" s="156"/>
      <c r="AM12" s="156"/>
      <c r="AN12" s="156"/>
      <c r="AO12" s="67"/>
      <c r="AP12" s="68"/>
      <c r="AQ12" s="3285"/>
      <c r="AR12" s="3286"/>
      <c r="AS12" s="3286"/>
      <c r="AT12" s="3287" t="s">
        <v>191</v>
      </c>
      <c r="AU12" s="3274">
        <v>0.3</v>
      </c>
      <c r="AV12" s="3276"/>
      <c r="AW12" s="3276"/>
      <c r="AX12" s="3276"/>
      <c r="AY12" s="3277"/>
      <c r="AZ12" s="3278">
        <f t="shared" ref="AZ12:AZ14" si="11">SUM(AU12:AW12)</f>
        <v>0.3</v>
      </c>
      <c r="BA12" s="3298"/>
      <c r="BB12" s="3299"/>
      <c r="BC12" s="3300"/>
      <c r="BD12" s="3298"/>
      <c r="BE12" s="3299"/>
      <c r="BF12" s="3300"/>
      <c r="BG12" s="2149">
        <f t="shared" ref="BG12:BG14" si="12">(M12+R12+W12+AB12+AG12+AL12+AQ12)-B12</f>
        <v>0</v>
      </c>
      <c r="BH12" s="80">
        <f t="shared" ref="BH12:BH14" si="13">(N12+S12+X12+AC12+AH12+AM12+AR12)-(C12+D12)</f>
        <v>-5</v>
      </c>
      <c r="BI12" s="771">
        <f t="shared" ref="BI12:BI14" si="14">(O12+T12+Y12+AD12+AI12+AN12+AS12)-H12</f>
        <v>0</v>
      </c>
    </row>
    <row r="13" spans="1:61" s="11" customFormat="1" ht="30.6" customHeight="1">
      <c r="A13" s="5070"/>
      <c r="B13" s="2346">
        <v>15</v>
      </c>
      <c r="C13" s="713"/>
      <c r="D13" s="2283">
        <f t="shared" si="10"/>
        <v>0</v>
      </c>
      <c r="E13" s="3235"/>
      <c r="F13" s="3236"/>
      <c r="G13" s="3237"/>
      <c r="H13" s="3264"/>
      <c r="I13" s="3282" t="s">
        <v>1583</v>
      </c>
      <c r="J13" s="3283">
        <v>1</v>
      </c>
      <c r="K13" s="327" t="s">
        <v>1584</v>
      </c>
      <c r="L13" s="328" t="s">
        <v>1585</v>
      </c>
      <c r="M13" s="519">
        <v>15</v>
      </c>
      <c r="N13" s="519"/>
      <c r="O13" s="519"/>
      <c r="P13" s="67"/>
      <c r="Q13" s="68"/>
      <c r="R13" s="519"/>
      <c r="S13" s="519"/>
      <c r="T13" s="519"/>
      <c r="U13" s="2013"/>
      <c r="V13" s="2014"/>
      <c r="W13" s="519"/>
      <c r="X13" s="519"/>
      <c r="Y13" s="519"/>
      <c r="Z13" s="2013"/>
      <c r="AA13" s="2014"/>
      <c r="AB13" s="519"/>
      <c r="AC13" s="520"/>
      <c r="AD13" s="519"/>
      <c r="AE13" s="3284"/>
      <c r="AF13" s="2014"/>
      <c r="AG13" s="60"/>
      <c r="AH13" s="60"/>
      <c r="AI13" s="60"/>
      <c r="AJ13" s="3019"/>
      <c r="AK13" s="3020"/>
      <c r="AL13" s="156"/>
      <c r="AM13" s="156"/>
      <c r="AN13" s="156"/>
      <c r="AO13" s="3019"/>
      <c r="AP13" s="3020"/>
      <c r="AQ13" s="3285"/>
      <c r="AR13" s="3286"/>
      <c r="AS13" s="3286"/>
      <c r="AT13" s="3287" t="s">
        <v>228</v>
      </c>
      <c r="AU13" s="3274">
        <v>0.2</v>
      </c>
      <c r="AV13" s="3276"/>
      <c r="AW13" s="3276"/>
      <c r="AX13" s="3276"/>
      <c r="AY13" s="3277"/>
      <c r="AZ13" s="3278">
        <f t="shared" si="11"/>
        <v>0.2</v>
      </c>
      <c r="BA13" s="3298"/>
      <c r="BB13" s="3299"/>
      <c r="BC13" s="3300"/>
      <c r="BD13" s="3298"/>
      <c r="BE13" s="3299"/>
      <c r="BF13" s="3300"/>
      <c r="BG13" s="2149">
        <f t="shared" si="12"/>
        <v>0</v>
      </c>
      <c r="BH13" s="80">
        <f t="shared" si="13"/>
        <v>0</v>
      </c>
      <c r="BI13" s="771">
        <f t="shared" si="14"/>
        <v>0</v>
      </c>
    </row>
    <row r="14" spans="1:61" s="11" customFormat="1" ht="30.6" customHeight="1">
      <c r="A14" s="5071"/>
      <c r="B14" s="731">
        <v>18</v>
      </c>
      <c r="C14" s="713"/>
      <c r="D14" s="2283">
        <f t="shared" si="10"/>
        <v>0</v>
      </c>
      <c r="E14" s="3235"/>
      <c r="F14" s="3236"/>
      <c r="G14" s="3237"/>
      <c r="H14" s="3264"/>
      <c r="I14" s="2458" t="s">
        <v>1586</v>
      </c>
      <c r="J14" s="3283">
        <v>1</v>
      </c>
      <c r="K14" s="327" t="s">
        <v>1587</v>
      </c>
      <c r="L14" s="328" t="s">
        <v>226</v>
      </c>
      <c r="M14" s="519">
        <v>10.5</v>
      </c>
      <c r="N14" s="519"/>
      <c r="O14" s="519"/>
      <c r="P14" s="67" t="s">
        <v>1588</v>
      </c>
      <c r="Q14" s="68" t="s">
        <v>1589</v>
      </c>
      <c r="R14" s="4873">
        <v>3.5</v>
      </c>
      <c r="S14" s="519"/>
      <c r="T14" s="519"/>
      <c r="U14" s="2013"/>
      <c r="V14" s="2014"/>
      <c r="W14" s="519"/>
      <c r="X14" s="519"/>
      <c r="Y14" s="519"/>
      <c r="Z14" s="2013"/>
      <c r="AA14" s="2014"/>
      <c r="AB14" s="519"/>
      <c r="AC14" s="520"/>
      <c r="AD14" s="519"/>
      <c r="AE14" s="3284"/>
      <c r="AF14" s="2014"/>
      <c r="AG14" s="60"/>
      <c r="AH14" s="60"/>
      <c r="AI14" s="60"/>
      <c r="AJ14" s="3019"/>
      <c r="AK14" s="3020"/>
      <c r="AL14" s="156"/>
      <c r="AM14" s="156"/>
      <c r="AN14" s="156"/>
      <c r="AO14" s="3019"/>
      <c r="AP14" s="3020"/>
      <c r="AQ14" s="3285"/>
      <c r="AR14" s="3286"/>
      <c r="AS14" s="3286"/>
      <c r="AT14" s="3287" t="s">
        <v>229</v>
      </c>
      <c r="AU14" s="3274">
        <v>0.2</v>
      </c>
      <c r="AV14" s="3276"/>
      <c r="AW14" s="3276"/>
      <c r="AX14" s="3276"/>
      <c r="AY14" s="3277"/>
      <c r="AZ14" s="3278">
        <f t="shared" si="11"/>
        <v>0.2</v>
      </c>
      <c r="BA14" s="3298"/>
      <c r="BB14" s="3299"/>
      <c r="BC14" s="3300"/>
      <c r="BD14" s="3298"/>
      <c r="BE14" s="3299"/>
      <c r="BF14" s="3300"/>
      <c r="BG14" s="2149">
        <f t="shared" si="12"/>
        <v>-4</v>
      </c>
      <c r="BH14" s="80">
        <f t="shared" si="13"/>
        <v>0</v>
      </c>
      <c r="BI14" s="771">
        <f t="shared" si="14"/>
        <v>0</v>
      </c>
    </row>
    <row r="15" spans="1:61">
      <c r="A15" s="3288" t="s">
        <v>1018</v>
      </c>
      <c r="B15" s="820">
        <f>SUM(B11:B14)</f>
        <v>73</v>
      </c>
      <c r="C15" s="820">
        <f t="shared" ref="C15:H15" si="15">SUM(C11:C14)</f>
        <v>12</v>
      </c>
      <c r="D15" s="821">
        <f t="shared" si="15"/>
        <v>5</v>
      </c>
      <c r="E15" s="822">
        <f t="shared" si="15"/>
        <v>5</v>
      </c>
      <c r="F15" s="3303"/>
      <c r="G15" s="823">
        <f t="shared" ref="G15" si="16">SUM(G11:G14)</f>
        <v>0</v>
      </c>
      <c r="H15" s="824">
        <f t="shared" si="15"/>
        <v>5</v>
      </c>
      <c r="I15" s="3289"/>
      <c r="J15" s="95"/>
      <c r="K15" s="298"/>
      <c r="L15" s="299"/>
      <c r="M15" s="493"/>
      <c r="N15" s="493"/>
      <c r="O15" s="493"/>
      <c r="P15" s="99"/>
      <c r="Q15" s="300"/>
      <c r="R15" s="494"/>
      <c r="S15" s="494"/>
      <c r="T15" s="494"/>
      <c r="U15" s="298"/>
      <c r="V15" s="299"/>
      <c r="W15" s="493"/>
      <c r="X15" s="493"/>
      <c r="Y15" s="493"/>
      <c r="Z15" s="99"/>
      <c r="AA15" s="300"/>
      <c r="AB15" s="493"/>
      <c r="AC15" s="493"/>
      <c r="AD15" s="792"/>
      <c r="AE15" s="3290"/>
      <c r="AF15" s="3291"/>
      <c r="AG15" s="3144"/>
      <c r="AH15" s="3144"/>
      <c r="AI15" s="3144"/>
      <c r="AJ15" s="105"/>
      <c r="AK15" s="100"/>
      <c r="AL15" s="2058"/>
      <c r="AM15" s="2058"/>
      <c r="AN15" s="2058"/>
      <c r="AO15" s="105"/>
      <c r="AP15" s="100"/>
      <c r="AQ15" s="3292"/>
      <c r="AR15" s="3293"/>
      <c r="AS15" s="3304"/>
      <c r="AT15" s="1042"/>
      <c r="AU15" s="1031"/>
      <c r="AV15" s="1031"/>
      <c r="AW15" s="1031"/>
      <c r="AX15" s="1031"/>
      <c r="AY15" s="1041"/>
      <c r="AZ15" s="1214">
        <f>SUM(AZ11:AZ14)</f>
        <v>1</v>
      </c>
      <c r="BA15" s="3305"/>
      <c r="BB15" s="3295"/>
      <c r="BC15" s="3296"/>
      <c r="BD15" s="3305"/>
      <c r="BE15" s="3295"/>
      <c r="BF15" s="867"/>
      <c r="BG15" s="3297"/>
      <c r="BH15" s="3297"/>
      <c r="BI15" s="3297"/>
    </row>
    <row r="16" spans="1:61" s="11" customFormat="1" ht="30.6" customHeight="1">
      <c r="A16" s="5072" t="s">
        <v>1590</v>
      </c>
      <c r="B16" s="731">
        <v>22</v>
      </c>
      <c r="C16" s="731">
        <v>10</v>
      </c>
      <c r="D16" s="2283">
        <f>SUM(E16:G16)</f>
        <v>0</v>
      </c>
      <c r="E16" s="3235"/>
      <c r="F16" s="3236"/>
      <c r="G16" s="3237"/>
      <c r="H16" s="3264"/>
      <c r="I16" s="2458" t="s">
        <v>1591</v>
      </c>
      <c r="J16" s="3283">
        <v>1</v>
      </c>
      <c r="K16" s="327" t="s">
        <v>972</v>
      </c>
      <c r="L16" s="328" t="s">
        <v>206</v>
      </c>
      <c r="M16" s="519">
        <v>22</v>
      </c>
      <c r="N16" s="519">
        <v>10</v>
      </c>
      <c r="O16" s="519"/>
      <c r="P16" s="3019"/>
      <c r="Q16" s="3020"/>
      <c r="R16" s="519"/>
      <c r="S16" s="519"/>
      <c r="T16" s="519"/>
      <c r="U16" s="2013"/>
      <c r="V16" s="2014"/>
      <c r="W16" s="519"/>
      <c r="X16" s="519"/>
      <c r="Y16" s="519"/>
      <c r="Z16" s="2013"/>
      <c r="AA16" s="2014"/>
      <c r="AB16" s="519"/>
      <c r="AC16" s="520"/>
      <c r="AD16" s="519"/>
      <c r="AE16" s="3284"/>
      <c r="AF16" s="2014"/>
      <c r="AG16" s="60"/>
      <c r="AH16" s="60"/>
      <c r="AI16" s="60"/>
      <c r="AJ16" s="3019"/>
      <c r="AK16" s="3020"/>
      <c r="AL16" s="156"/>
      <c r="AM16" s="156"/>
      <c r="AN16" s="156"/>
      <c r="AO16" s="3019"/>
      <c r="AP16" s="3020"/>
      <c r="AQ16" s="3285"/>
      <c r="AR16" s="3286"/>
      <c r="AS16" s="3286"/>
      <c r="AT16" s="3306"/>
      <c r="AU16" s="3276"/>
      <c r="AV16" s="3276"/>
      <c r="AW16" s="3276"/>
      <c r="AX16" s="3276"/>
      <c r="AY16" s="3277"/>
      <c r="AZ16" s="3307"/>
      <c r="BA16" s="3308" t="s">
        <v>180</v>
      </c>
      <c r="BB16" s="3309" t="s">
        <v>685</v>
      </c>
      <c r="BC16" s="3310">
        <v>0.6</v>
      </c>
      <c r="BD16" s="3308" t="s">
        <v>180</v>
      </c>
      <c r="BE16" s="3309" t="s">
        <v>685</v>
      </c>
      <c r="BF16" s="3310">
        <v>0.6</v>
      </c>
      <c r="BG16" s="2149">
        <f t="shared" ref="BG16" si="17">(M16+R16+W16+AB16+AG16+AL16+AQ16)-B16</f>
        <v>0</v>
      </c>
      <c r="BH16" s="80">
        <f t="shared" ref="BH16" si="18">(N16+S16+X16+AC16+AH16+AM16+AR16)-(C16+D16)</f>
        <v>0</v>
      </c>
      <c r="BI16" s="771">
        <f t="shared" ref="BI16" si="19">(O16+T16+Y16+AD16+AI16+AN16+AS16)-H16</f>
        <v>0</v>
      </c>
    </row>
    <row r="17" spans="1:61" s="11" customFormat="1" ht="30.6" customHeight="1">
      <c r="A17" s="5070"/>
      <c r="B17" s="2346">
        <v>16</v>
      </c>
      <c r="C17" s="2346">
        <v>5</v>
      </c>
      <c r="D17" s="2283">
        <f t="shared" ref="D17:D18" si="20">SUM(E17:G17)</f>
        <v>0</v>
      </c>
      <c r="E17" s="3311"/>
      <c r="F17" s="2319"/>
      <c r="G17" s="3312"/>
      <c r="H17" s="3313"/>
      <c r="I17" s="2458" t="s">
        <v>973</v>
      </c>
      <c r="J17" s="3283">
        <v>1</v>
      </c>
      <c r="K17" s="327" t="s">
        <v>1592</v>
      </c>
      <c r="L17" s="328" t="s">
        <v>1593</v>
      </c>
      <c r="M17" s="519">
        <v>16</v>
      </c>
      <c r="N17" s="519">
        <v>5</v>
      </c>
      <c r="O17" s="519"/>
      <c r="P17" s="67"/>
      <c r="Q17" s="68"/>
      <c r="R17" s="519"/>
      <c r="S17" s="519"/>
      <c r="T17" s="519"/>
      <c r="U17" s="2013"/>
      <c r="V17" s="2014"/>
      <c r="W17" s="519"/>
      <c r="X17" s="519"/>
      <c r="Y17" s="519"/>
      <c r="Z17" s="2013"/>
      <c r="AA17" s="2014"/>
      <c r="AB17" s="519"/>
      <c r="AC17" s="520"/>
      <c r="AD17" s="519"/>
      <c r="AE17" s="3284"/>
      <c r="AF17" s="2014"/>
      <c r="AG17" s="60"/>
      <c r="AH17" s="60"/>
      <c r="AI17" s="60"/>
      <c r="AJ17" s="3019"/>
      <c r="AK17" s="3020"/>
      <c r="AL17" s="156"/>
      <c r="AM17" s="156"/>
      <c r="AN17" s="156"/>
      <c r="AO17" s="3019"/>
      <c r="AP17" s="3020"/>
      <c r="AQ17" s="3285"/>
      <c r="AR17" s="3286"/>
      <c r="AS17" s="3286"/>
      <c r="AT17" s="3287" t="s">
        <v>228</v>
      </c>
      <c r="AU17" s="3274">
        <v>0.2</v>
      </c>
      <c r="AV17" s="3276"/>
      <c r="AW17" s="3276"/>
      <c r="AX17" s="3276"/>
      <c r="AY17" s="3277"/>
      <c r="AZ17" s="3278">
        <f>SUM(AU17:AW17)</f>
        <v>0.2</v>
      </c>
      <c r="BA17" s="5361"/>
      <c r="BB17" s="5357"/>
      <c r="BC17" s="5356"/>
      <c r="BD17" s="5361"/>
      <c r="BE17" s="5357"/>
      <c r="BF17" s="5356"/>
      <c r="BG17" s="2149">
        <f t="shared" ref="BG17:BG18" si="21">(M17+R17+W17+AB17+AG17+AL17+AQ17)-B17</f>
        <v>0</v>
      </c>
      <c r="BH17" s="80">
        <f t="shared" ref="BH17:BH18" si="22">(N17+S17+X17+AC17+AH17+AM17+AR17)-(C17+D17)</f>
        <v>0</v>
      </c>
      <c r="BI17" s="771">
        <f t="shared" ref="BI17:BI18" si="23">(O17+T17+Y17+AD17+AI17+AN17+AS17)-H17</f>
        <v>0</v>
      </c>
    </row>
    <row r="18" spans="1:61" s="11" customFormat="1" ht="30.6" customHeight="1">
      <c r="A18" s="5071"/>
      <c r="B18" s="2346">
        <v>24</v>
      </c>
      <c r="C18" s="713"/>
      <c r="D18" s="2283">
        <f t="shared" si="20"/>
        <v>5</v>
      </c>
      <c r="E18" s="3311"/>
      <c r="F18" s="2318">
        <v>5</v>
      </c>
      <c r="G18" s="3312"/>
      <c r="H18" s="3313"/>
      <c r="I18" s="3282" t="s">
        <v>978</v>
      </c>
      <c r="J18" s="3283">
        <v>1</v>
      </c>
      <c r="K18" s="327" t="s">
        <v>1594</v>
      </c>
      <c r="L18" s="328" t="s">
        <v>1595</v>
      </c>
      <c r="M18" s="519">
        <v>7</v>
      </c>
      <c r="N18" s="519">
        <v>5</v>
      </c>
      <c r="O18" s="519"/>
      <c r="P18" s="67" t="s">
        <v>1596</v>
      </c>
      <c r="Q18" s="68" t="s">
        <v>1035</v>
      </c>
      <c r="R18" s="519">
        <v>10</v>
      </c>
      <c r="S18" s="519"/>
      <c r="T18" s="519"/>
      <c r="U18" s="327" t="s">
        <v>1597</v>
      </c>
      <c r="V18" s="328" t="s">
        <v>330</v>
      </c>
      <c r="W18" s="519">
        <v>7</v>
      </c>
      <c r="X18" s="519"/>
      <c r="Y18" s="519"/>
      <c r="Z18" s="2013"/>
      <c r="AA18" s="2014"/>
      <c r="AB18" s="519"/>
      <c r="AC18" s="520"/>
      <c r="AD18" s="519"/>
      <c r="AE18" s="3284"/>
      <c r="AF18" s="2014"/>
      <c r="AG18" s="60"/>
      <c r="AH18" s="60"/>
      <c r="AI18" s="60"/>
      <c r="AJ18" s="3019"/>
      <c r="AK18" s="3020"/>
      <c r="AL18" s="156"/>
      <c r="AM18" s="156"/>
      <c r="AN18" s="156"/>
      <c r="AO18" s="3019"/>
      <c r="AP18" s="3020"/>
      <c r="AQ18" s="3285"/>
      <c r="AR18" s="3286"/>
      <c r="AS18" s="3286"/>
      <c r="AT18" s="3287" t="s">
        <v>228</v>
      </c>
      <c r="AU18" s="3274">
        <v>0.2</v>
      </c>
      <c r="AV18" s="3276"/>
      <c r="AW18" s="3276"/>
      <c r="AX18" s="3276"/>
      <c r="AY18" s="3277"/>
      <c r="AZ18" s="3278">
        <f>SUM(AU18:AW18)</f>
        <v>0.2</v>
      </c>
      <c r="BA18" s="5361"/>
      <c r="BB18" s="5357"/>
      <c r="BC18" s="5356"/>
      <c r="BD18" s="5361"/>
      <c r="BE18" s="5357"/>
      <c r="BF18" s="5356"/>
      <c r="BG18" s="2149">
        <f t="shared" si="21"/>
        <v>0</v>
      </c>
      <c r="BH18" s="80">
        <f t="shared" si="22"/>
        <v>0</v>
      </c>
      <c r="BI18" s="771">
        <f t="shared" si="23"/>
        <v>0</v>
      </c>
    </row>
    <row r="19" spans="1:61">
      <c r="A19" s="3288" t="s">
        <v>1018</v>
      </c>
      <c r="B19" s="820">
        <f>SUM(B16:B18)</f>
        <v>62</v>
      </c>
      <c r="C19" s="820">
        <f t="shared" ref="C19:H19" si="24">SUM(C16:C18)</f>
        <v>15</v>
      </c>
      <c r="D19" s="821">
        <f t="shared" si="24"/>
        <v>5</v>
      </c>
      <c r="E19" s="822">
        <f t="shared" si="24"/>
        <v>0</v>
      </c>
      <c r="F19" s="820">
        <f t="shared" ref="F19:G19" si="25">SUM(F16:F18)</f>
        <v>5</v>
      </c>
      <c r="G19" s="823">
        <f t="shared" si="25"/>
        <v>0</v>
      </c>
      <c r="H19" s="824">
        <f t="shared" si="24"/>
        <v>0</v>
      </c>
      <c r="I19" s="3289"/>
      <c r="J19" s="95"/>
      <c r="K19" s="298"/>
      <c r="L19" s="299"/>
      <c r="M19" s="493"/>
      <c r="N19" s="493"/>
      <c r="O19" s="493"/>
      <c r="P19" s="99"/>
      <c r="Q19" s="300"/>
      <c r="R19" s="494"/>
      <c r="S19" s="494"/>
      <c r="T19" s="494"/>
      <c r="U19" s="298"/>
      <c r="V19" s="299"/>
      <c r="W19" s="493"/>
      <c r="X19" s="493"/>
      <c r="Y19" s="493"/>
      <c r="Z19" s="99"/>
      <c r="AA19" s="300"/>
      <c r="AB19" s="493"/>
      <c r="AC19" s="493"/>
      <c r="AD19" s="792"/>
      <c r="AE19" s="3290"/>
      <c r="AF19" s="3291"/>
      <c r="AG19" s="3144"/>
      <c r="AH19" s="3144"/>
      <c r="AI19" s="3144"/>
      <c r="AJ19" s="105"/>
      <c r="AK19" s="100"/>
      <c r="AL19" s="2058"/>
      <c r="AM19" s="2058"/>
      <c r="AN19" s="2058"/>
      <c r="AO19" s="105"/>
      <c r="AP19" s="100"/>
      <c r="AQ19" s="3292"/>
      <c r="AR19" s="3293"/>
      <c r="AS19" s="3304"/>
      <c r="AT19" s="1042"/>
      <c r="AU19" s="1031"/>
      <c r="AV19" s="1031"/>
      <c r="AW19" s="1031"/>
      <c r="AX19" s="1031"/>
      <c r="AY19" s="1041"/>
      <c r="AZ19" s="1214">
        <f>SUM(AZ16:AZ18)</f>
        <v>0.4</v>
      </c>
      <c r="BA19" s="3314"/>
      <c r="BB19" s="866"/>
      <c r="BC19" s="1215">
        <f>SUM(BC16:BC18)</f>
        <v>0.6</v>
      </c>
      <c r="BD19" s="3314"/>
      <c r="BE19" s="866"/>
      <c r="BF19" s="1215">
        <f>SUM(BF16:BF18)</f>
        <v>0.6</v>
      </c>
      <c r="BG19" s="3297"/>
      <c r="BH19" s="3297"/>
      <c r="BI19" s="3297"/>
    </row>
    <row r="20" spans="1:61" s="11" customFormat="1" ht="30.6" customHeight="1">
      <c r="A20" s="5072" t="s">
        <v>1598</v>
      </c>
      <c r="B20" s="2346">
        <v>22</v>
      </c>
      <c r="C20" s="2346">
        <v>5</v>
      </c>
      <c r="D20" s="2283">
        <f>SUM(E20:G20)</f>
        <v>0</v>
      </c>
      <c r="E20" s="3311"/>
      <c r="F20" s="2319"/>
      <c r="G20" s="3312"/>
      <c r="H20" s="3313"/>
      <c r="I20" s="3282" t="s">
        <v>1599</v>
      </c>
      <c r="J20" s="3283"/>
      <c r="K20" s="67" t="s">
        <v>1577</v>
      </c>
      <c r="L20" s="68" t="s">
        <v>529</v>
      </c>
      <c r="M20" s="469">
        <v>4</v>
      </c>
      <c r="N20" s="469">
        <v>1</v>
      </c>
      <c r="O20" s="469"/>
      <c r="P20" s="67" t="s">
        <v>972</v>
      </c>
      <c r="Q20" s="68" t="s">
        <v>206</v>
      </c>
      <c r="R20" s="469">
        <v>1.5</v>
      </c>
      <c r="S20" s="469"/>
      <c r="T20" s="469"/>
      <c r="U20" s="67" t="s">
        <v>1600</v>
      </c>
      <c r="V20" s="68"/>
      <c r="W20" s="469">
        <v>3.5</v>
      </c>
      <c r="X20" s="469"/>
      <c r="Y20" s="469"/>
      <c r="Z20" s="67" t="s">
        <v>1601</v>
      </c>
      <c r="AA20" s="68" t="s">
        <v>1602</v>
      </c>
      <c r="AB20" s="469">
        <v>3</v>
      </c>
      <c r="AC20" s="469"/>
      <c r="AD20" s="3315"/>
      <c r="AE20" s="67" t="s">
        <v>1603</v>
      </c>
      <c r="AF20" s="68" t="s">
        <v>568</v>
      </c>
      <c r="AG20" s="156">
        <v>3</v>
      </c>
      <c r="AH20" s="156"/>
      <c r="AI20" s="156"/>
      <c r="AJ20" s="67" t="s">
        <v>1604</v>
      </c>
      <c r="AK20" s="68" t="s">
        <v>1035</v>
      </c>
      <c r="AL20" s="156">
        <v>4</v>
      </c>
      <c r="AM20" s="156"/>
      <c r="AN20" s="156"/>
      <c r="AO20" s="67" t="s">
        <v>976</v>
      </c>
      <c r="AP20" s="68" t="s">
        <v>709</v>
      </c>
      <c r="AQ20" s="3316">
        <v>3</v>
      </c>
      <c r="AR20" s="3317"/>
      <c r="AS20" s="3317"/>
      <c r="AT20" s="3306"/>
      <c r="AU20" s="3276"/>
      <c r="AV20" s="3276"/>
      <c r="AW20" s="3276"/>
      <c r="AX20" s="3276"/>
      <c r="AY20" s="3277"/>
      <c r="AZ20" s="3307"/>
      <c r="BA20" s="3308" t="s">
        <v>180</v>
      </c>
      <c r="BB20" s="3309" t="s">
        <v>685</v>
      </c>
      <c r="BC20" s="3318">
        <v>0.6</v>
      </c>
      <c r="BD20" s="3308" t="s">
        <v>180</v>
      </c>
      <c r="BE20" s="3309" t="s">
        <v>685</v>
      </c>
      <c r="BF20" s="3318">
        <v>0.6</v>
      </c>
      <c r="BG20" s="2149">
        <f t="shared" ref="BG20" si="26">(M20+R20+W20+AB20+AG20+AL20+AQ20)-B20</f>
        <v>0</v>
      </c>
      <c r="BH20" s="80">
        <f t="shared" ref="BH20" si="27">(N20+S20+X20+AC20+AH20+AM20+AR20)-(C20+D20)</f>
        <v>-4</v>
      </c>
      <c r="BI20" s="771">
        <f t="shared" ref="BI20" si="28">(O20+T20+Y20+AD20+AI20+AN20+AS20)-H20</f>
        <v>0</v>
      </c>
    </row>
    <row r="21" spans="1:61" s="11" customFormat="1" ht="30.6" customHeight="1">
      <c r="A21" s="5070"/>
      <c r="B21" s="731">
        <v>11</v>
      </c>
      <c r="C21" s="731">
        <v>2</v>
      </c>
      <c r="D21" s="2283">
        <f t="shared" ref="D21:D23" si="29">SUM(E21:G21)</f>
        <v>0</v>
      </c>
      <c r="E21" s="3311"/>
      <c r="F21" s="2319"/>
      <c r="G21" s="3312"/>
      <c r="H21" s="3313"/>
      <c r="I21" s="3282" t="s">
        <v>1605</v>
      </c>
      <c r="J21" s="3283"/>
      <c r="K21" s="327" t="s">
        <v>1606</v>
      </c>
      <c r="L21" s="328" t="s">
        <v>1607</v>
      </c>
      <c r="M21" s="519">
        <v>5</v>
      </c>
      <c r="N21" s="519">
        <v>2</v>
      </c>
      <c r="O21" s="519"/>
      <c r="P21" s="67" t="s">
        <v>1608</v>
      </c>
      <c r="Q21" s="68" t="s">
        <v>1609</v>
      </c>
      <c r="R21" s="519">
        <v>6</v>
      </c>
      <c r="S21" s="519"/>
      <c r="T21" s="519"/>
      <c r="U21" s="2013"/>
      <c r="V21" s="2014"/>
      <c r="W21" s="519"/>
      <c r="X21" s="519"/>
      <c r="Y21" s="519"/>
      <c r="Z21" s="2013"/>
      <c r="AA21" s="2014"/>
      <c r="AB21" s="519"/>
      <c r="AC21" s="519"/>
      <c r="AD21" s="519"/>
      <c r="AE21" s="2013"/>
      <c r="AF21" s="2014"/>
      <c r="AG21" s="60"/>
      <c r="AH21" s="60"/>
      <c r="AI21" s="60"/>
      <c r="AJ21" s="3019"/>
      <c r="AK21" s="3020"/>
      <c r="AM21" s="60"/>
      <c r="AN21" s="60"/>
      <c r="AO21" s="67"/>
      <c r="AP21" s="68"/>
      <c r="AQ21" s="3285"/>
      <c r="AR21" s="3286"/>
      <c r="AS21" s="3286"/>
      <c r="AT21" s="3287" t="s">
        <v>228</v>
      </c>
      <c r="AU21" s="3274">
        <v>0.2</v>
      </c>
      <c r="AV21" s="3276"/>
      <c r="AW21" s="3276"/>
      <c r="AX21" s="3276"/>
      <c r="AY21" s="3277"/>
      <c r="AZ21" s="3278">
        <f>SUM(AU21:AW21)</f>
        <v>0.2</v>
      </c>
      <c r="BA21" s="3298"/>
      <c r="BB21" s="3299"/>
      <c r="BC21" s="3319"/>
      <c r="BD21" s="3298"/>
      <c r="BE21" s="3299"/>
      <c r="BF21" s="3319"/>
      <c r="BG21" s="2149">
        <f t="shared" ref="BG21:BG23" si="30">(M21+R21+W21+AB21+AG21+AL21+AQ21)-B21</f>
        <v>0</v>
      </c>
      <c r="BH21" s="80">
        <f t="shared" ref="BH21:BH23" si="31">(N21+S21+X21+AC21+AH21+AM21+AR21)-(C21+D21)</f>
        <v>0</v>
      </c>
      <c r="BI21" s="771">
        <f t="shared" ref="BI21:BI23" si="32">(O21+T21+Y21+AD21+AI21+AN21+AS21)-H21</f>
        <v>0</v>
      </c>
    </row>
    <row r="22" spans="1:61" s="11" customFormat="1" ht="30.6" customHeight="1">
      <c r="A22" s="5070"/>
      <c r="B22" s="713"/>
      <c r="C22" s="713"/>
      <c r="D22" s="2283">
        <v>12</v>
      </c>
      <c r="E22" s="3301">
        <v>12</v>
      </c>
      <c r="F22" s="2319"/>
      <c r="G22" s="3312"/>
      <c r="H22" s="3320"/>
      <c r="I22" s="3282" t="s">
        <v>1610</v>
      </c>
      <c r="J22" s="3283"/>
      <c r="K22" s="327" t="s">
        <v>1611</v>
      </c>
      <c r="L22" s="328" t="s">
        <v>1612</v>
      </c>
      <c r="M22" s="519"/>
      <c r="N22" s="519">
        <v>12</v>
      </c>
      <c r="O22" s="519"/>
      <c r="P22" s="67"/>
      <c r="Q22" s="68"/>
      <c r="R22" s="519"/>
      <c r="S22" s="519"/>
      <c r="T22" s="519"/>
      <c r="U22" s="327"/>
      <c r="V22" s="328"/>
      <c r="W22" s="519"/>
      <c r="X22" s="519"/>
      <c r="Y22" s="519"/>
      <c r="Z22" s="2013"/>
      <c r="AA22" s="2014"/>
      <c r="AB22" s="519"/>
      <c r="AC22" s="519"/>
      <c r="AD22" s="519"/>
      <c r="AE22" s="2013"/>
      <c r="AF22" s="2014"/>
      <c r="AG22" s="60"/>
      <c r="AH22" s="60"/>
      <c r="AI22" s="60"/>
      <c r="AJ22" s="3019"/>
      <c r="AK22" s="3020"/>
      <c r="AL22" s="156"/>
      <c r="AM22" s="156"/>
      <c r="AN22" s="156"/>
      <c r="AO22" s="3019"/>
      <c r="AP22" s="3020"/>
      <c r="AQ22" s="3285"/>
      <c r="AR22" s="3286"/>
      <c r="AS22" s="3286"/>
      <c r="AT22" s="3287" t="s">
        <v>396</v>
      </c>
      <c r="AU22" s="3276"/>
      <c r="AV22" s="3276"/>
      <c r="AW22" s="3276"/>
      <c r="AX22" s="3276"/>
      <c r="AY22" s="3277"/>
      <c r="AZ22" s="3321"/>
      <c r="BA22" s="3298"/>
      <c r="BB22" s="3299"/>
      <c r="BC22" s="3319"/>
      <c r="BD22" s="3298"/>
      <c r="BE22" s="3299"/>
      <c r="BF22" s="3319"/>
      <c r="BG22" s="2149">
        <f t="shared" si="30"/>
        <v>0</v>
      </c>
      <c r="BH22" s="80">
        <f t="shared" si="31"/>
        <v>0</v>
      </c>
      <c r="BI22" s="771">
        <f t="shared" si="32"/>
        <v>0</v>
      </c>
    </row>
    <row r="23" spans="1:61" s="11" customFormat="1" ht="30.6" customHeight="1">
      <c r="A23" s="5071"/>
      <c r="B23" s="2346">
        <v>15</v>
      </c>
      <c r="C23" s="713"/>
      <c r="D23" s="2283">
        <f t="shared" si="29"/>
        <v>6</v>
      </c>
      <c r="E23" s="3301">
        <v>6</v>
      </c>
      <c r="F23" s="2319"/>
      <c r="G23" s="3312"/>
      <c r="H23" s="3320"/>
      <c r="I23" s="3282" t="s">
        <v>1613</v>
      </c>
      <c r="J23" s="3283"/>
      <c r="K23" s="327" t="s">
        <v>1614</v>
      </c>
      <c r="L23" s="328" t="s">
        <v>1615</v>
      </c>
      <c r="M23" s="519">
        <v>15</v>
      </c>
      <c r="N23" s="519">
        <v>6</v>
      </c>
      <c r="O23" s="519"/>
      <c r="P23" s="67"/>
      <c r="Q23" s="68"/>
      <c r="R23" s="519"/>
      <c r="S23" s="519"/>
      <c r="T23" s="519"/>
      <c r="U23" s="2013"/>
      <c r="V23" s="2014"/>
      <c r="W23" s="519"/>
      <c r="X23" s="519"/>
      <c r="Y23" s="519"/>
      <c r="Z23" s="2013"/>
      <c r="AA23" s="2014"/>
      <c r="AB23" s="519"/>
      <c r="AC23" s="519"/>
      <c r="AD23" s="519"/>
      <c r="AE23" s="2013"/>
      <c r="AF23" s="2014"/>
      <c r="AG23" s="60"/>
      <c r="AH23" s="60"/>
      <c r="AI23" s="60"/>
      <c r="AJ23" s="3019"/>
      <c r="AK23" s="3020"/>
      <c r="AL23" s="156"/>
      <c r="AM23" s="156"/>
      <c r="AN23" s="156"/>
      <c r="AO23" s="3019"/>
      <c r="AP23" s="3020"/>
      <c r="AQ23" s="3285"/>
      <c r="AR23" s="3286"/>
      <c r="AS23" s="3286"/>
      <c r="AT23" s="3287" t="s">
        <v>229</v>
      </c>
      <c r="AU23" s="809">
        <v>0.2</v>
      </c>
      <c r="AV23" s="3276"/>
      <c r="AW23" s="3276"/>
      <c r="AX23" s="3276"/>
      <c r="AY23" s="3277"/>
      <c r="AZ23" s="3278">
        <f>SUM(AT23:AU23)</f>
        <v>0.2</v>
      </c>
      <c r="BA23" s="3298"/>
      <c r="BB23" s="3299"/>
      <c r="BC23" s="3319"/>
      <c r="BD23" s="3298"/>
      <c r="BE23" s="3299"/>
      <c r="BF23" s="3319"/>
      <c r="BG23" s="2149">
        <f t="shared" si="30"/>
        <v>0</v>
      </c>
      <c r="BH23" s="80">
        <f t="shared" si="31"/>
        <v>0</v>
      </c>
      <c r="BI23" s="771">
        <f t="shared" si="32"/>
        <v>0</v>
      </c>
    </row>
    <row r="24" spans="1:61">
      <c r="A24" s="3288" t="s">
        <v>1018</v>
      </c>
      <c r="B24" s="89">
        <f>SUM(B20:B23)</f>
        <v>48</v>
      </c>
      <c r="C24" s="89">
        <f t="shared" ref="C24:H24" si="33">SUM(C20:C23)</f>
        <v>7</v>
      </c>
      <c r="D24" s="90">
        <f t="shared" si="33"/>
        <v>18</v>
      </c>
      <c r="E24" s="91">
        <f t="shared" si="33"/>
        <v>18</v>
      </c>
      <c r="F24" s="89">
        <f t="shared" ref="F24:G24" si="34">SUM(F20:F23)</f>
        <v>0</v>
      </c>
      <c r="G24" s="92">
        <f t="shared" si="34"/>
        <v>0</v>
      </c>
      <c r="H24" s="93">
        <f t="shared" si="33"/>
        <v>0</v>
      </c>
      <c r="I24" s="3289"/>
      <c r="J24" s="95"/>
      <c r="K24" s="298"/>
      <c r="L24" s="299"/>
      <c r="M24" s="493"/>
      <c r="N24" s="493"/>
      <c r="O24" s="493"/>
      <c r="P24" s="3322"/>
      <c r="Q24" s="3323"/>
      <c r="R24" s="494"/>
      <c r="S24" s="494"/>
      <c r="T24" s="494"/>
      <c r="U24" s="298"/>
      <c r="V24" s="299"/>
      <c r="W24" s="493"/>
      <c r="X24" s="493"/>
      <c r="Y24" s="493"/>
      <c r="Z24" s="99"/>
      <c r="AA24" s="300"/>
      <c r="AB24" s="493"/>
      <c r="AC24" s="493"/>
      <c r="AD24" s="493"/>
      <c r="AE24" s="3324"/>
      <c r="AF24" s="3291"/>
      <c r="AG24" s="3144"/>
      <c r="AH24" s="3144"/>
      <c r="AI24" s="3144"/>
      <c r="AJ24" s="105"/>
      <c r="AK24" s="100"/>
      <c r="AL24" s="2058"/>
      <c r="AM24" s="2058"/>
      <c r="AN24" s="2058"/>
      <c r="AO24" s="105"/>
      <c r="AP24" s="100"/>
      <c r="AQ24" s="3325"/>
      <c r="AR24" s="3304"/>
      <c r="AS24" s="3304"/>
      <c r="AT24" s="1878"/>
      <c r="AU24" s="89"/>
      <c r="AV24" s="89"/>
      <c r="AW24" s="89"/>
      <c r="AX24" s="89"/>
      <c r="AY24" s="1877"/>
      <c r="AZ24" s="1214">
        <f>SUM(AZ20:AZ23)</f>
        <v>0.4</v>
      </c>
      <c r="BA24" s="3326"/>
      <c r="BB24" s="1217"/>
      <c r="BC24" s="1215">
        <f t="shared" ref="BC24:BF24" si="35">SUM(BC20:BC23)</f>
        <v>0.6</v>
      </c>
      <c r="BD24" s="3326"/>
      <c r="BE24" s="1217"/>
      <c r="BF24" s="1215">
        <f t="shared" si="35"/>
        <v>0.6</v>
      </c>
      <c r="BG24" s="3297"/>
      <c r="BH24" s="3297"/>
      <c r="BI24" s="3297"/>
    </row>
    <row r="25" spans="1:61" s="11" customFormat="1" ht="30.6" customHeight="1">
      <c r="A25" s="5362" t="s">
        <v>1616</v>
      </c>
      <c r="B25" s="713"/>
      <c r="C25" s="713"/>
      <c r="D25" s="2283">
        <f>SUM(E25:G25)</f>
        <v>24</v>
      </c>
      <c r="E25" s="3311"/>
      <c r="F25" s="3328">
        <v>24</v>
      </c>
      <c r="G25" s="3312"/>
      <c r="H25" s="3302">
        <v>9</v>
      </c>
      <c r="I25" s="2441" t="s">
        <v>1617</v>
      </c>
      <c r="J25" s="3329"/>
      <c r="K25" s="1986" t="s">
        <v>729</v>
      </c>
      <c r="L25" s="3330" t="s">
        <v>730</v>
      </c>
      <c r="M25" s="1953"/>
      <c r="N25" s="1953">
        <v>12</v>
      </c>
      <c r="O25" s="1953"/>
      <c r="P25" s="1989" t="s">
        <v>992</v>
      </c>
      <c r="Q25" s="2021" t="s">
        <v>385</v>
      </c>
      <c r="R25" s="1953"/>
      <c r="S25" s="1953">
        <v>9</v>
      </c>
      <c r="T25" s="1953"/>
      <c r="U25" s="1954" t="s">
        <v>1618</v>
      </c>
      <c r="V25" s="3267" t="s">
        <v>220</v>
      </c>
      <c r="W25" s="1953"/>
      <c r="X25" s="1953">
        <v>3</v>
      </c>
      <c r="Y25" s="1953"/>
      <c r="Z25" s="1954"/>
      <c r="AA25" s="3267"/>
      <c r="AB25" s="1953"/>
      <c r="AC25" s="1953"/>
      <c r="AD25" s="1953"/>
      <c r="AE25" s="1954"/>
      <c r="AF25" s="3267"/>
      <c r="AG25" s="3331"/>
      <c r="AH25" s="3331"/>
      <c r="AI25" s="3331"/>
      <c r="AJ25" s="2023"/>
      <c r="AK25" s="3270"/>
      <c r="AL25" s="3332"/>
      <c r="AM25" s="3332"/>
      <c r="AN25" s="3332"/>
      <c r="AO25" s="2023"/>
      <c r="AP25" s="3270"/>
      <c r="AQ25" s="3333"/>
      <c r="AR25" s="3334"/>
      <c r="AS25" s="3334"/>
      <c r="AT25" s="3335" t="s">
        <v>228</v>
      </c>
      <c r="AU25" s="3336">
        <v>0.2</v>
      </c>
      <c r="AV25" s="3275" t="s">
        <v>229</v>
      </c>
      <c r="AW25" s="3336">
        <v>0.2</v>
      </c>
      <c r="AX25" s="3276"/>
      <c r="AY25" s="3277"/>
      <c r="AZ25" s="3337">
        <f>SUM(AU25:AW25)</f>
        <v>0.4</v>
      </c>
      <c r="BA25" s="3338"/>
      <c r="BB25" s="3339"/>
      <c r="BC25" s="3340"/>
      <c r="BD25" s="3338"/>
      <c r="BE25" s="3341"/>
      <c r="BF25" s="3340"/>
      <c r="BG25" s="2149">
        <f t="shared" ref="BG25" si="36">(M25+R25+W25+AB25+AG25+AL25+AQ25)-B25</f>
        <v>0</v>
      </c>
      <c r="BH25" s="80">
        <f t="shared" ref="BH25" si="37">(N25+S25+X25+AC25+AH25+AM25+AR25)-(C25+D25)</f>
        <v>0</v>
      </c>
      <c r="BI25" s="771">
        <f t="shared" ref="BI25" si="38">(O25+T25+Y25+AD25+AI25+AN25+AS25)-H25</f>
        <v>-9</v>
      </c>
    </row>
    <row r="26" spans="1:61" s="11" customFormat="1" ht="30.6" customHeight="1">
      <c r="A26" s="5363"/>
      <c r="B26" s="713"/>
      <c r="C26" s="713"/>
      <c r="D26" s="2283">
        <f t="shared" ref="D26:D28" si="39">SUM(E26:G26)</f>
        <v>20</v>
      </c>
      <c r="E26" s="3301">
        <v>20</v>
      </c>
      <c r="F26" s="3342"/>
      <c r="G26" s="3312"/>
      <c r="H26" s="3320"/>
      <c r="I26" s="2441" t="s">
        <v>1619</v>
      </c>
      <c r="J26" s="3329"/>
      <c r="K26" s="1951" t="s">
        <v>394</v>
      </c>
      <c r="L26" s="1952" t="s">
        <v>395</v>
      </c>
      <c r="M26" s="1953"/>
      <c r="N26" s="1953">
        <v>10</v>
      </c>
      <c r="O26" s="1953"/>
      <c r="P26" s="1989" t="s">
        <v>992</v>
      </c>
      <c r="Q26" s="2021" t="s">
        <v>385</v>
      </c>
      <c r="R26" s="1953"/>
      <c r="S26" s="1953">
        <v>10</v>
      </c>
      <c r="T26" s="1953"/>
      <c r="U26" s="1954"/>
      <c r="V26" s="3267"/>
      <c r="W26" s="1953"/>
      <c r="X26" s="1953"/>
      <c r="Y26" s="1953"/>
      <c r="Z26" s="1954"/>
      <c r="AA26" s="3267"/>
      <c r="AB26" s="1953"/>
      <c r="AC26" s="1953"/>
      <c r="AD26" s="1953"/>
      <c r="AE26" s="1954"/>
      <c r="AF26" s="3267"/>
      <c r="AG26" s="3331"/>
      <c r="AH26" s="3331"/>
      <c r="AI26" s="3331"/>
      <c r="AJ26" s="2023"/>
      <c r="AK26" s="3270"/>
      <c r="AL26" s="3332"/>
      <c r="AM26" s="3332"/>
      <c r="AN26" s="3332"/>
      <c r="AO26" s="2023"/>
      <c r="AP26" s="3270"/>
      <c r="AQ26" s="3333"/>
      <c r="AR26" s="3334"/>
      <c r="AS26" s="3334"/>
      <c r="AT26" s="3335" t="s">
        <v>228</v>
      </c>
      <c r="AU26" s="3336">
        <v>0.2</v>
      </c>
      <c r="AV26" s="3275" t="s">
        <v>229</v>
      </c>
      <c r="AW26" s="3336">
        <v>0.2</v>
      </c>
      <c r="AX26" s="3276"/>
      <c r="AY26" s="3277"/>
      <c r="AZ26" s="3337">
        <f t="shared" ref="AZ26:AZ27" si="40">SUM(AU26:AW26)</f>
        <v>0.4</v>
      </c>
      <c r="BA26" s="3338"/>
      <c r="BB26" s="3339"/>
      <c r="BC26" s="3340"/>
      <c r="BD26" s="3338"/>
      <c r="BE26" s="3341"/>
      <c r="BF26" s="3340"/>
      <c r="BG26" s="2149">
        <f t="shared" ref="BG26:BG28" si="41">(M26+R26+W26+AB26+AG26+AL26+AQ26)-B26</f>
        <v>0</v>
      </c>
      <c r="BH26" s="80">
        <f t="shared" ref="BH26:BH28" si="42">(N26+S26+X26+AC26+AH26+AM26+AR26)-(C26+D26)</f>
        <v>0</v>
      </c>
      <c r="BI26" s="771">
        <f t="shared" ref="BI26:BI28" si="43">(O26+T26+Y26+AD26+AI26+AN26+AS26)-H26</f>
        <v>0</v>
      </c>
    </row>
    <row r="27" spans="1:61" s="11" customFormat="1" ht="30.6" customHeight="1">
      <c r="A27" s="5363"/>
      <c r="B27" s="3328">
        <v>7</v>
      </c>
      <c r="C27" s="713"/>
      <c r="D27" s="2283">
        <f t="shared" si="39"/>
        <v>0</v>
      </c>
      <c r="E27" s="3311"/>
      <c r="F27" s="2319"/>
      <c r="G27" s="3312"/>
      <c r="H27" s="3302">
        <v>5</v>
      </c>
      <c r="I27" s="2441" t="s">
        <v>1620</v>
      </c>
      <c r="J27" s="3329"/>
      <c r="K27" s="1951" t="s">
        <v>1621</v>
      </c>
      <c r="L27" s="1952" t="s">
        <v>709</v>
      </c>
      <c r="M27" s="577">
        <v>7</v>
      </c>
      <c r="N27" s="577"/>
      <c r="O27" s="577"/>
      <c r="P27" s="1954"/>
      <c r="Q27" s="3267"/>
      <c r="R27" s="1953"/>
      <c r="S27" s="1953"/>
      <c r="T27" s="1953"/>
      <c r="U27" s="1954"/>
      <c r="V27" s="3267"/>
      <c r="W27" s="577"/>
      <c r="X27" s="577"/>
      <c r="Y27" s="577"/>
      <c r="Z27" s="1954"/>
      <c r="AA27" s="3267"/>
      <c r="AB27" s="577"/>
      <c r="AC27" s="577"/>
      <c r="AD27" s="577"/>
      <c r="AE27" s="1954"/>
      <c r="AF27" s="3267"/>
      <c r="AG27" s="3269"/>
      <c r="AH27" s="3269"/>
      <c r="AI27" s="3269"/>
      <c r="AJ27" s="2023"/>
      <c r="AK27" s="3270"/>
      <c r="AL27" s="3266"/>
      <c r="AM27" s="3266"/>
      <c r="AN27" s="3266"/>
      <c r="AO27" s="2023"/>
      <c r="AP27" s="3270"/>
      <c r="AQ27" s="3271"/>
      <c r="AR27" s="3272"/>
      <c r="AS27" s="3272"/>
      <c r="AT27" s="3287" t="s">
        <v>396</v>
      </c>
      <c r="AU27" s="3276"/>
      <c r="AV27" s="3276"/>
      <c r="AW27" s="3276"/>
      <c r="AX27" s="3276"/>
      <c r="AY27" s="3277"/>
      <c r="AZ27" s="3337">
        <f t="shared" si="40"/>
        <v>0</v>
      </c>
      <c r="BA27" s="3338"/>
      <c r="BB27" s="3339"/>
      <c r="BC27" s="3340"/>
      <c r="BD27" s="3338"/>
      <c r="BE27" s="3341"/>
      <c r="BF27" s="3340"/>
      <c r="BG27" s="2149">
        <f t="shared" si="41"/>
        <v>0</v>
      </c>
      <c r="BH27" s="80">
        <f t="shared" si="42"/>
        <v>0</v>
      </c>
      <c r="BI27" s="771">
        <f t="shared" si="43"/>
        <v>-5</v>
      </c>
    </row>
    <row r="28" spans="1:61" s="11" customFormat="1" ht="30.6" customHeight="1">
      <c r="A28" s="5364"/>
      <c r="B28" s="713"/>
      <c r="C28" s="2318">
        <v>2</v>
      </c>
      <c r="D28" s="2283">
        <f t="shared" si="39"/>
        <v>0</v>
      </c>
      <c r="E28" s="3311"/>
      <c r="F28" s="2319"/>
      <c r="G28" s="3312"/>
      <c r="H28" s="3313"/>
      <c r="I28" s="3343" t="s">
        <v>1622</v>
      </c>
      <c r="J28" s="3344"/>
      <c r="K28" s="2039" t="s">
        <v>992</v>
      </c>
      <c r="L28" s="3345" t="s">
        <v>385</v>
      </c>
      <c r="M28" s="2040"/>
      <c r="N28" s="2040">
        <v>2</v>
      </c>
      <c r="O28" s="2040"/>
      <c r="P28" s="3346"/>
      <c r="Q28" s="3347"/>
      <c r="R28" s="2036"/>
      <c r="S28" s="2036"/>
      <c r="T28" s="2036"/>
      <c r="U28" s="3346"/>
      <c r="V28" s="3347"/>
      <c r="W28" s="2040"/>
      <c r="X28" s="2040"/>
      <c r="Y28" s="2040"/>
      <c r="Z28" s="3346"/>
      <c r="AA28" s="3347"/>
      <c r="AB28" s="2040"/>
      <c r="AC28" s="2040"/>
      <c r="AD28" s="2040"/>
      <c r="AE28" s="3346"/>
      <c r="AF28" s="3347"/>
      <c r="AG28" s="3348"/>
      <c r="AH28" s="3348"/>
      <c r="AI28" s="3348"/>
      <c r="AJ28" s="3349"/>
      <c r="AK28" s="3350"/>
      <c r="AL28" s="3344"/>
      <c r="AM28" s="3344"/>
      <c r="AN28" s="3344"/>
      <c r="AO28" s="3349"/>
      <c r="AP28" s="3350"/>
      <c r="AQ28" s="3351"/>
      <c r="AR28" s="3352"/>
      <c r="AS28" s="3352"/>
      <c r="AT28" s="3353" t="s">
        <v>228</v>
      </c>
      <c r="AU28" s="3336">
        <v>0.2</v>
      </c>
      <c r="AV28" s="3276"/>
      <c r="AW28" s="3276"/>
      <c r="AX28" s="3276"/>
      <c r="AY28" s="3277"/>
      <c r="AZ28" s="3337">
        <f>SUM(AU28:AW28)</f>
        <v>0.2</v>
      </c>
      <c r="BA28" s="3338"/>
      <c r="BB28" s="3339"/>
      <c r="BC28" s="3340"/>
      <c r="BD28" s="3338"/>
      <c r="BE28" s="3341"/>
      <c r="BF28" s="3340"/>
      <c r="BG28" s="2149">
        <f t="shared" si="41"/>
        <v>0</v>
      </c>
      <c r="BH28" s="80">
        <f t="shared" si="42"/>
        <v>0</v>
      </c>
      <c r="BI28" s="771">
        <f t="shared" si="43"/>
        <v>0</v>
      </c>
    </row>
    <row r="29" spans="1:61">
      <c r="A29" s="3288" t="s">
        <v>1623</v>
      </c>
      <c r="B29" s="89">
        <f t="shared" ref="B29:H29" si="44">SUM(B25:B28)</f>
        <v>7</v>
      </c>
      <c r="C29" s="89">
        <f t="shared" si="44"/>
        <v>2</v>
      </c>
      <c r="D29" s="90">
        <f t="shared" si="44"/>
        <v>44</v>
      </c>
      <c r="E29" s="91">
        <f t="shared" si="44"/>
        <v>20</v>
      </c>
      <c r="F29" s="89">
        <f t="shared" ref="F29:G29" si="45">SUM(F25:F28)</f>
        <v>24</v>
      </c>
      <c r="G29" s="92">
        <f t="shared" si="45"/>
        <v>0</v>
      </c>
      <c r="H29" s="93">
        <f t="shared" si="44"/>
        <v>14</v>
      </c>
      <c r="I29" s="3354"/>
      <c r="J29" s="780"/>
      <c r="K29" s="1275"/>
      <c r="L29" s="1276"/>
      <c r="M29" s="789"/>
      <c r="N29" s="789"/>
      <c r="O29" s="789"/>
      <c r="P29" s="1233"/>
      <c r="Q29" s="3041"/>
      <c r="R29" s="786"/>
      <c r="S29" s="786"/>
      <c r="T29" s="786"/>
      <c r="U29" s="1275"/>
      <c r="V29" s="1276"/>
      <c r="W29" s="789"/>
      <c r="X29" s="789"/>
      <c r="Y29" s="789"/>
      <c r="Z29" s="1233"/>
      <c r="AA29" s="3041"/>
      <c r="AB29" s="789"/>
      <c r="AC29" s="789"/>
      <c r="AD29" s="789"/>
      <c r="AE29" s="3355"/>
      <c r="AF29" s="3356"/>
      <c r="AG29" s="3357"/>
      <c r="AH29" s="3357"/>
      <c r="AI29" s="3357"/>
      <c r="AJ29" s="3358"/>
      <c r="AK29" s="3359"/>
      <c r="AL29" s="3360"/>
      <c r="AM29" s="3360"/>
      <c r="AN29" s="3360"/>
      <c r="AO29" s="3358"/>
      <c r="AP29" s="3359"/>
      <c r="AQ29" s="3361"/>
      <c r="AR29" s="3362"/>
      <c r="AS29" s="3362"/>
      <c r="AT29" s="1878"/>
      <c r="AU29" s="89"/>
      <c r="AV29" s="89"/>
      <c r="AW29" s="89"/>
      <c r="AX29" s="89"/>
      <c r="AY29" s="1877"/>
      <c r="AZ29" s="1214">
        <f>SUM(AZ25:AZ28)</f>
        <v>1</v>
      </c>
      <c r="BA29" s="3363"/>
      <c r="BB29" s="3364"/>
      <c r="BC29" s="3365"/>
      <c r="BD29" s="1878"/>
      <c r="BE29" s="840"/>
      <c r="BF29" s="867"/>
      <c r="BG29" s="3297"/>
      <c r="BH29" s="3297"/>
      <c r="BI29" s="3297"/>
    </row>
    <row r="30" spans="1:61" s="11" customFormat="1" ht="30.6" customHeight="1">
      <c r="A30" s="3327" t="s">
        <v>1624</v>
      </c>
      <c r="B30" s="713"/>
      <c r="C30" s="3328">
        <v>20</v>
      </c>
      <c r="D30" s="2283">
        <f>SUM(E30:G30)</f>
        <v>0</v>
      </c>
      <c r="E30" s="3235"/>
      <c r="F30" s="3236"/>
      <c r="G30" s="3237"/>
      <c r="H30" s="3264"/>
      <c r="I30" s="2441" t="s">
        <v>968</v>
      </c>
      <c r="J30" s="3266"/>
      <c r="K30" s="1989" t="s">
        <v>417</v>
      </c>
      <c r="L30" s="2021" t="s">
        <v>315</v>
      </c>
      <c r="M30" s="577"/>
      <c r="N30" s="577">
        <v>20</v>
      </c>
      <c r="O30" s="577"/>
      <c r="P30" s="2023"/>
      <c r="Q30" s="3270"/>
      <c r="R30" s="577"/>
      <c r="S30" s="577"/>
      <c r="T30" s="577"/>
      <c r="U30" s="1954"/>
      <c r="V30" s="3267"/>
      <c r="W30" s="577"/>
      <c r="X30" s="577"/>
      <c r="Y30" s="577"/>
      <c r="Z30" s="1954"/>
      <c r="AA30" s="3267"/>
      <c r="AB30" s="577"/>
      <c r="AC30" s="577"/>
      <c r="AD30" s="577"/>
      <c r="AE30" s="1954"/>
      <c r="AF30" s="3267"/>
      <c r="AG30" s="3269"/>
      <c r="AH30" s="3269"/>
      <c r="AI30" s="3269"/>
      <c r="AJ30" s="2023"/>
      <c r="AK30" s="3270"/>
      <c r="AL30" s="3266"/>
      <c r="AM30" s="3266"/>
      <c r="AN30" s="3266"/>
      <c r="AO30" s="2023"/>
      <c r="AP30" s="3270"/>
      <c r="AQ30" s="3271"/>
      <c r="AR30" s="3272"/>
      <c r="AS30" s="3272"/>
      <c r="AT30" s="3273" t="s">
        <v>228</v>
      </c>
      <c r="AU30" s="3366">
        <v>0.25</v>
      </c>
      <c r="AV30" s="3275" t="s">
        <v>229</v>
      </c>
      <c r="AW30" s="3366">
        <v>0.5</v>
      </c>
      <c r="AX30" s="3275" t="s">
        <v>180</v>
      </c>
      <c r="AY30" s="3367">
        <v>0.25</v>
      </c>
      <c r="AZ30" s="3368">
        <f>SUM(AT30:AY30)</f>
        <v>1</v>
      </c>
      <c r="BA30" s="3369"/>
      <c r="BB30" s="3370"/>
      <c r="BC30" s="3371"/>
      <c r="BD30" s="3372"/>
      <c r="BE30" s="3373"/>
      <c r="BF30" s="3371"/>
      <c r="BG30" s="2149">
        <f t="shared" ref="BG30" si="46">(M30+R30+W30+AB30+AG30+AL30+AQ30)-B30</f>
        <v>0</v>
      </c>
      <c r="BH30" s="80">
        <f t="shared" ref="BH30" si="47">(N30+S30+X30+AC30+AH30+AM30+AR30)-(C30+D30)</f>
        <v>0</v>
      </c>
      <c r="BI30" s="771">
        <f t="shared" ref="BI30" si="48">(O30+T30+Y30+AD30+AI30+AN30+AS30)-H30</f>
        <v>0</v>
      </c>
    </row>
    <row r="31" spans="1:61">
      <c r="A31" s="3374" t="s">
        <v>1625</v>
      </c>
      <c r="B31" s="89">
        <f t="shared" ref="B31:H31" si="49">SUM(B30:B30)</f>
        <v>0</v>
      </c>
      <c r="C31" s="89">
        <f t="shared" si="49"/>
        <v>20</v>
      </c>
      <c r="D31" s="90">
        <f t="shared" si="49"/>
        <v>0</v>
      </c>
      <c r="E31" s="91">
        <f t="shared" si="49"/>
        <v>0</v>
      </c>
      <c r="F31" s="89">
        <f t="shared" ref="F31:G31" si="50">SUM(F30:F30)</f>
        <v>0</v>
      </c>
      <c r="G31" s="92">
        <f t="shared" si="50"/>
        <v>0</v>
      </c>
      <c r="H31" s="93">
        <f t="shared" si="49"/>
        <v>0</v>
      </c>
      <c r="I31" s="3289"/>
      <c r="J31" s="95"/>
      <c r="K31" s="298"/>
      <c r="L31" s="299"/>
      <c r="M31" s="493"/>
      <c r="N31" s="493"/>
      <c r="O31" s="493"/>
      <c r="P31" s="99"/>
      <c r="Q31" s="300"/>
      <c r="R31" s="494"/>
      <c r="S31" s="494"/>
      <c r="T31" s="494"/>
      <c r="U31" s="298"/>
      <c r="V31" s="299"/>
      <c r="W31" s="493"/>
      <c r="X31" s="493"/>
      <c r="Y31" s="493"/>
      <c r="Z31" s="99"/>
      <c r="AA31" s="300"/>
      <c r="AB31" s="493"/>
      <c r="AC31" s="493"/>
      <c r="AD31" s="493"/>
      <c r="AE31" s="3375"/>
      <c r="AF31" s="864"/>
      <c r="AG31" s="1063"/>
      <c r="AH31" s="1063"/>
      <c r="AI31" s="1063"/>
      <c r="AJ31" s="3376"/>
      <c r="AK31" s="3377"/>
      <c r="AL31" s="3378"/>
      <c r="AM31" s="3378"/>
      <c r="AN31" s="3378"/>
      <c r="AO31" s="3376"/>
      <c r="AP31" s="3377"/>
      <c r="AQ31" s="3379"/>
      <c r="AR31" s="3379"/>
      <c r="AS31" s="3379"/>
      <c r="AT31" s="1063"/>
      <c r="AU31" s="1063"/>
      <c r="AV31" s="1063"/>
      <c r="AW31" s="1063"/>
      <c r="AX31" s="1063"/>
      <c r="AY31" s="1063"/>
      <c r="AZ31" s="3380">
        <f>SUM(AZ30:AZ30)</f>
        <v>1</v>
      </c>
      <c r="BA31" s="1063"/>
      <c r="BB31" s="3381"/>
      <c r="BC31" s="3381"/>
      <c r="BD31" s="1063"/>
      <c r="BE31" s="3381"/>
      <c r="BF31" s="3382"/>
      <c r="BG31" s="3383"/>
      <c r="BH31" s="3383"/>
      <c r="BI31" s="3383"/>
    </row>
    <row r="32" spans="1:61">
      <c r="A32" s="3384" t="s">
        <v>1054</v>
      </c>
      <c r="B32" s="1301"/>
      <c r="C32" s="1301"/>
      <c r="D32" s="3385"/>
      <c r="E32" s="3386"/>
      <c r="F32" s="3387"/>
      <c r="G32" s="3388"/>
      <c r="H32" s="3389"/>
      <c r="I32" s="3390"/>
      <c r="J32" s="561"/>
      <c r="K32" s="567"/>
      <c r="L32" s="568"/>
      <c r="M32" s="569"/>
      <c r="N32" s="569"/>
      <c r="O32" s="569"/>
      <c r="P32" s="567"/>
      <c r="Q32" s="568"/>
      <c r="R32" s="569"/>
      <c r="S32" s="569"/>
      <c r="T32" s="569"/>
      <c r="U32" s="567"/>
      <c r="V32" s="568"/>
      <c r="W32" s="569"/>
      <c r="X32" s="569"/>
      <c r="Y32" s="569"/>
      <c r="Z32" s="567"/>
      <c r="AA32" s="568"/>
      <c r="AB32" s="569"/>
      <c r="AC32" s="569"/>
      <c r="AD32" s="569"/>
      <c r="AE32" s="567"/>
      <c r="AF32" s="568"/>
      <c r="AG32" s="560"/>
      <c r="AH32" s="560"/>
      <c r="AI32" s="560"/>
      <c r="AJ32" s="567"/>
      <c r="AK32" s="568"/>
      <c r="AL32" s="560"/>
      <c r="AM32" s="560"/>
      <c r="AN32" s="560"/>
      <c r="AO32" s="567"/>
      <c r="AP32" s="568"/>
      <c r="AQ32" s="566"/>
      <c r="AR32" s="566"/>
      <c r="AS32" s="566"/>
      <c r="AT32" s="1091"/>
      <c r="AU32" s="698"/>
      <c r="AV32" s="698"/>
      <c r="AW32" s="698"/>
      <c r="AX32" s="698"/>
      <c r="AY32" s="1092"/>
      <c r="AZ32" s="706"/>
      <c r="BA32" s="1091"/>
      <c r="BB32" s="698"/>
      <c r="BC32" s="1092"/>
      <c r="BD32" s="1091"/>
      <c r="BE32" s="698"/>
      <c r="BF32" s="1092"/>
      <c r="BG32" s="3391"/>
      <c r="BH32" s="3391"/>
      <c r="BI32" s="3391"/>
    </row>
    <row r="33" spans="1:61" s="11" customFormat="1" ht="30.6" customHeight="1">
      <c r="A33" s="5365" t="s">
        <v>1626</v>
      </c>
      <c r="B33" s="713"/>
      <c r="C33" s="3328">
        <v>15</v>
      </c>
      <c r="D33" s="2283">
        <v>13</v>
      </c>
      <c r="E33" s="3235"/>
      <c r="F33" s="3301">
        <v>13</v>
      </c>
      <c r="G33" s="3237"/>
      <c r="H33" s="3264"/>
      <c r="I33" s="3393" t="s">
        <v>1627</v>
      </c>
      <c r="J33" s="3394"/>
      <c r="K33" s="352" t="s">
        <v>1570</v>
      </c>
      <c r="L33" s="353" t="s">
        <v>220</v>
      </c>
      <c r="M33" s="511"/>
      <c r="N33" s="849">
        <v>9</v>
      </c>
      <c r="O33" s="849"/>
      <c r="P33" s="2625" t="s">
        <v>671</v>
      </c>
      <c r="Q33" s="2626" t="s">
        <v>672</v>
      </c>
      <c r="R33" s="511"/>
      <c r="S33" s="511">
        <v>9</v>
      </c>
      <c r="T33" s="511"/>
      <c r="U33" s="2054"/>
      <c r="V33" s="2874"/>
      <c r="W33" s="511"/>
      <c r="X33" s="511"/>
      <c r="Y33" s="511"/>
      <c r="Z33" s="2054"/>
      <c r="AA33" s="2874"/>
      <c r="AB33" s="511"/>
      <c r="AC33" s="511"/>
      <c r="AD33" s="511"/>
      <c r="AE33" s="2054"/>
      <c r="AF33" s="2874"/>
      <c r="AG33" s="276"/>
      <c r="AH33" s="276"/>
      <c r="AI33" s="276"/>
      <c r="AJ33" s="2893"/>
      <c r="AK33" s="2894"/>
      <c r="AL33" s="2582"/>
      <c r="AM33" s="2582"/>
      <c r="AN33" s="2582"/>
      <c r="AO33" s="2893"/>
      <c r="AP33" s="2894"/>
      <c r="AQ33" s="1700"/>
      <c r="AR33" s="1700"/>
      <c r="AS33" s="1700"/>
      <c r="AT33" s="3395"/>
      <c r="AU33" s="3396"/>
      <c r="AV33" s="3396"/>
      <c r="AW33" s="3396"/>
      <c r="AX33" s="3396"/>
      <c r="AY33" s="3397"/>
      <c r="AZ33" s="3307"/>
      <c r="BA33" s="3398" t="s">
        <v>253</v>
      </c>
      <c r="BB33" s="3309" t="s">
        <v>497</v>
      </c>
      <c r="BC33" s="3310">
        <v>1</v>
      </c>
      <c r="BD33" s="3398" t="s">
        <v>1055</v>
      </c>
      <c r="BE33" s="3370"/>
      <c r="BF33" s="3310">
        <v>1</v>
      </c>
      <c r="BG33" s="2149">
        <f t="shared" ref="BG33" si="51">(M33+R33+W33+AB33+AG33+AL33+AQ33)-B33</f>
        <v>0</v>
      </c>
      <c r="BH33" s="80">
        <f t="shared" ref="BH33" si="52">(N33+S33+X33+AC33+AH33+AM33+AR33)-(C33+D33)</f>
        <v>-10</v>
      </c>
      <c r="BI33" s="771">
        <f t="shared" ref="BI33" si="53">(O33+T33+Y33+AD33+AI33+AN33+AS33)-H33</f>
        <v>0</v>
      </c>
    </row>
    <row r="34" spans="1:61" s="11" customFormat="1" ht="30.6" customHeight="1">
      <c r="A34" s="5365"/>
      <c r="B34" s="713"/>
      <c r="C34" s="713"/>
      <c r="D34" s="2283">
        <f>SUM(E34:G34)</f>
        <v>0</v>
      </c>
      <c r="E34" s="3235"/>
      <c r="F34" s="3236"/>
      <c r="G34" s="3237"/>
      <c r="H34" s="3264"/>
      <c r="I34" s="3393" t="s">
        <v>1628</v>
      </c>
      <c r="J34" s="3394"/>
      <c r="K34" s="352"/>
      <c r="L34" s="353"/>
      <c r="M34" s="511"/>
      <c r="N34" s="849"/>
      <c r="O34" s="849"/>
      <c r="P34" s="2625"/>
      <c r="Q34" s="2626"/>
      <c r="R34" s="511"/>
      <c r="S34" s="511"/>
      <c r="T34" s="511"/>
      <c r="U34" s="2054"/>
      <c r="V34" s="2874"/>
      <c r="W34" s="511"/>
      <c r="X34" s="511"/>
      <c r="Y34" s="511"/>
      <c r="Z34" s="2054"/>
      <c r="AA34" s="2874"/>
      <c r="AB34" s="511"/>
      <c r="AC34" s="511"/>
      <c r="AD34" s="511"/>
      <c r="AE34" s="2054"/>
      <c r="AF34" s="2874"/>
      <c r="AG34" s="276"/>
      <c r="AH34" s="276"/>
      <c r="AI34" s="276"/>
      <c r="AJ34" s="2893"/>
      <c r="AK34" s="2894"/>
      <c r="AL34" s="2582"/>
      <c r="AM34" s="2582"/>
      <c r="AN34" s="2582"/>
      <c r="AO34" s="2893"/>
      <c r="AP34" s="2894"/>
      <c r="AQ34" s="1700"/>
      <c r="AR34" s="1700"/>
      <c r="AS34" s="1700"/>
      <c r="AT34" s="3399"/>
      <c r="AU34" s="3400"/>
      <c r="AV34" s="3400" t="s">
        <v>396</v>
      </c>
      <c r="AW34" s="3400"/>
      <c r="AX34" s="3400"/>
      <c r="AY34" s="2316"/>
      <c r="AZ34" s="3307"/>
      <c r="BA34" s="3338"/>
      <c r="BB34" s="3339"/>
      <c r="BC34" s="3340"/>
      <c r="BD34" s="3370"/>
      <c r="BE34" s="3370"/>
      <c r="BF34" s="3370"/>
      <c r="BG34" s="2149">
        <f t="shared" ref="BG34" si="54">(M34+R34+W34+AB34+AG34+AL34+AQ34)-B34</f>
        <v>0</v>
      </c>
      <c r="BH34" s="80">
        <f t="shared" ref="BH34" si="55">(N34+S34+X34+AC34+AH34+AM34+AR34)-(C34+D34)</f>
        <v>0</v>
      </c>
      <c r="BI34" s="771">
        <f t="shared" ref="BI34" si="56">(O34+T34+Y34+AD34+AI34+AN34+AS34)-H34</f>
        <v>0</v>
      </c>
    </row>
    <row r="35" spans="1:61" ht="15.75" thickBot="1">
      <c r="A35" s="3401" t="s">
        <v>1629</v>
      </c>
      <c r="B35" s="89">
        <f>SUM(B33:B34)</f>
        <v>0</v>
      </c>
      <c r="C35" s="89">
        <f t="shared" ref="C35:H35" si="57">SUM(C33:C34)</f>
        <v>15</v>
      </c>
      <c r="D35" s="90">
        <f t="shared" si="57"/>
        <v>13</v>
      </c>
      <c r="E35" s="91">
        <f t="shared" si="57"/>
        <v>0</v>
      </c>
      <c r="F35" s="89">
        <f t="shared" ref="F35:G35" si="58">SUM(F33:F34)</f>
        <v>13</v>
      </c>
      <c r="G35" s="92">
        <f t="shared" si="58"/>
        <v>0</v>
      </c>
      <c r="H35" s="93">
        <f t="shared" si="57"/>
        <v>0</v>
      </c>
      <c r="I35" s="3354"/>
      <c r="J35" s="780"/>
      <c r="K35" s="1275"/>
      <c r="L35" s="1276"/>
      <c r="M35" s="789"/>
      <c r="N35" s="789"/>
      <c r="O35" s="789"/>
      <c r="P35" s="1233"/>
      <c r="Q35" s="3041"/>
      <c r="R35" s="786"/>
      <c r="S35" s="786"/>
      <c r="T35" s="786"/>
      <c r="U35" s="1275"/>
      <c r="V35" s="1276"/>
      <c r="W35" s="789"/>
      <c r="X35" s="789"/>
      <c r="Y35" s="789"/>
      <c r="Z35" s="1233"/>
      <c r="AA35" s="3041"/>
      <c r="AB35" s="789"/>
      <c r="AC35" s="789"/>
      <c r="AD35" s="789"/>
      <c r="AE35" s="3402"/>
      <c r="AF35" s="3403"/>
      <c r="AG35" s="3404"/>
      <c r="AH35" s="3404"/>
      <c r="AI35" s="3404"/>
      <c r="AJ35" s="3405"/>
      <c r="AK35" s="3406"/>
      <c r="AL35" s="3407"/>
      <c r="AM35" s="3407"/>
      <c r="AN35" s="3407"/>
      <c r="AO35" s="3405"/>
      <c r="AP35" s="3406"/>
      <c r="AQ35" s="3408"/>
      <c r="AR35" s="3409"/>
      <c r="AS35" s="3409"/>
      <c r="AT35" s="1888"/>
      <c r="AU35" s="2363"/>
      <c r="AV35" s="2363"/>
      <c r="AW35" s="2363"/>
      <c r="AX35" s="2363"/>
      <c r="AY35" s="1890"/>
      <c r="AZ35" s="3410"/>
      <c r="BA35" s="1888"/>
      <c r="BB35" s="1107"/>
      <c r="BC35" s="939">
        <f>SUM(BC33:BC34)</f>
        <v>1</v>
      </c>
      <c r="BD35" s="1888"/>
      <c r="BE35" s="1107"/>
      <c r="BF35" s="939">
        <f>SUM(BF33:BF34)</f>
        <v>1</v>
      </c>
      <c r="BG35" s="3297"/>
      <c r="BH35" s="3297"/>
      <c r="BI35" s="3297"/>
    </row>
    <row r="36" spans="1:61" ht="15.75" thickBot="1">
      <c r="A36" s="1769" t="s">
        <v>255</v>
      </c>
      <c r="B36" s="174">
        <f t="shared" ref="B36:H36" si="59">SUM(B10+B15+B19+B24+B29+B31+B35)</f>
        <v>218</v>
      </c>
      <c r="C36" s="174">
        <f t="shared" si="59"/>
        <v>84</v>
      </c>
      <c r="D36" s="175">
        <f t="shared" si="59"/>
        <v>85</v>
      </c>
      <c r="E36" s="176">
        <f t="shared" si="59"/>
        <v>43</v>
      </c>
      <c r="F36" s="177">
        <f t="shared" ref="F36:G36" si="60">SUM(F10+F15+F19+F24+F29+F31+F35)</f>
        <v>42</v>
      </c>
      <c r="G36" s="178">
        <f t="shared" si="60"/>
        <v>0</v>
      </c>
      <c r="H36" s="179">
        <f t="shared" si="59"/>
        <v>19</v>
      </c>
      <c r="I36" s="3411"/>
      <c r="J36" s="3412"/>
      <c r="K36" s="3413"/>
      <c r="L36" s="3414"/>
      <c r="M36" s="1909"/>
      <c r="N36" s="1909"/>
      <c r="O36" s="1909"/>
      <c r="P36" s="3415"/>
      <c r="Q36" s="3416"/>
      <c r="R36" s="1909"/>
      <c r="S36" s="1909"/>
      <c r="T36" s="1909"/>
      <c r="U36" s="3413"/>
      <c r="V36" s="3414"/>
      <c r="W36" s="1909"/>
      <c r="X36" s="1909"/>
      <c r="Y36" s="1909"/>
      <c r="Z36" s="3413"/>
      <c r="AA36" s="3414"/>
      <c r="AB36" s="1909"/>
      <c r="AC36" s="1909"/>
      <c r="AD36" s="1909"/>
      <c r="AE36" s="3413"/>
      <c r="AF36" s="3414"/>
      <c r="AG36" s="3417"/>
      <c r="AH36" s="3417"/>
      <c r="AI36" s="3417"/>
      <c r="AJ36" s="3415"/>
      <c r="AK36" s="3416"/>
      <c r="AL36" s="3418"/>
      <c r="AM36" s="3418"/>
      <c r="AN36" s="3418"/>
      <c r="AO36" s="3415"/>
      <c r="AP36" s="3416"/>
      <c r="AQ36" s="3417"/>
      <c r="AR36" s="3417"/>
      <c r="AS36" s="3417"/>
      <c r="AT36" s="3419"/>
      <c r="AU36" s="3419"/>
      <c r="AV36" s="3419"/>
      <c r="AW36" s="3419"/>
      <c r="AX36" s="3419"/>
      <c r="AY36" s="3419"/>
      <c r="AZ36" s="3420"/>
      <c r="BA36" s="3419"/>
      <c r="BB36" s="3419"/>
      <c r="BC36" s="3419"/>
      <c r="BD36" s="3419"/>
      <c r="BE36" s="3419"/>
      <c r="BF36" s="3419"/>
      <c r="BG36" s="3421"/>
      <c r="BH36" s="3421"/>
      <c r="BI36" s="3421"/>
    </row>
    <row r="37" spans="1:61" ht="15.75" thickBot="1">
      <c r="A37" s="3422"/>
      <c r="I37" s="3423"/>
      <c r="J37" s="3424"/>
      <c r="K37" s="686"/>
      <c r="L37" s="687"/>
      <c r="M37" s="663"/>
      <c r="N37" s="663"/>
      <c r="O37" s="663"/>
      <c r="P37" s="201"/>
      <c r="Q37" s="202"/>
      <c r="R37" s="663"/>
      <c r="S37" s="663"/>
      <c r="T37" s="663"/>
      <c r="U37" s="661"/>
      <c r="V37" s="662"/>
      <c r="W37" s="663"/>
      <c r="X37" s="663"/>
      <c r="Y37" s="663"/>
      <c r="Z37" s="661"/>
      <c r="AA37" s="662"/>
      <c r="AB37" s="663"/>
      <c r="AC37" s="663"/>
      <c r="AD37" s="663"/>
      <c r="AE37" s="661"/>
      <c r="AF37" s="662"/>
      <c r="AG37" s="10"/>
      <c r="AH37" s="10"/>
      <c r="AI37" s="10"/>
      <c r="AJ37" s="201"/>
      <c r="AK37" s="202"/>
      <c r="AL37" s="3425"/>
      <c r="AM37" s="3425"/>
      <c r="AN37" s="3425"/>
      <c r="AO37" s="201"/>
      <c r="AP37" s="202"/>
      <c r="AQ37" s="10"/>
      <c r="AR37" s="10"/>
      <c r="AS37" s="10"/>
      <c r="AT37" s="10"/>
      <c r="AU37" s="10"/>
      <c r="AV37" s="10"/>
      <c r="AW37" s="10"/>
      <c r="AX37" s="10"/>
      <c r="AY37" s="10"/>
      <c r="AZ37" s="3426"/>
      <c r="BA37" s="10"/>
      <c r="BB37" s="10"/>
      <c r="BC37" s="10"/>
      <c r="BD37" s="10"/>
      <c r="BE37" s="10"/>
      <c r="BF37" s="10"/>
      <c r="BG37" s="3424"/>
      <c r="BH37" s="2111"/>
    </row>
    <row r="38" spans="1:61" ht="16.5" thickBot="1">
      <c r="A38" s="206" t="s">
        <v>124</v>
      </c>
      <c r="D38" s="207"/>
      <c r="E38" s="207"/>
      <c r="F38" s="207"/>
      <c r="G38" s="207"/>
      <c r="H38" s="207"/>
      <c r="I38" s="206" t="s">
        <v>124</v>
      </c>
      <c r="J38" s="981"/>
      <c r="M38" s="961"/>
      <c r="N38" s="961"/>
      <c r="O38" s="961"/>
      <c r="P38" s="3427"/>
      <c r="Q38" s="3428"/>
      <c r="R38" s="961"/>
      <c r="S38" s="961"/>
      <c r="T38" s="961"/>
      <c r="U38" s="2409"/>
      <c r="V38" s="3429"/>
      <c r="W38" s="961"/>
      <c r="X38" s="961"/>
      <c r="Y38" s="961"/>
      <c r="Z38" s="2409"/>
      <c r="AA38" s="3429"/>
      <c r="AB38" s="961"/>
      <c r="AC38" s="961"/>
      <c r="AD38" s="961"/>
      <c r="AE38" s="2409"/>
      <c r="AF38" s="3429"/>
      <c r="AG38" s="3430"/>
      <c r="AH38" s="3430"/>
      <c r="AI38" s="3430"/>
      <c r="AJ38" s="2409"/>
      <c r="AK38" s="3429"/>
      <c r="AL38" s="3430"/>
      <c r="AM38" s="3430"/>
      <c r="AN38" s="3430"/>
      <c r="AO38" s="2409"/>
      <c r="AP38" s="3429"/>
      <c r="AQ38" s="3430"/>
      <c r="AR38" s="3430"/>
      <c r="AS38" s="3430"/>
      <c r="AT38" s="5366" t="s">
        <v>256</v>
      </c>
      <c r="AU38" s="5367"/>
      <c r="AV38" s="5367"/>
      <c r="AW38" s="5368"/>
      <c r="AX38" s="5109" t="s">
        <v>257</v>
      </c>
      <c r="AY38" s="5110"/>
      <c r="AZ38" s="5110"/>
      <c r="BA38" s="5111"/>
      <c r="BH38" s="2111"/>
    </row>
    <row r="39" spans="1:61" ht="16.5" thickBot="1">
      <c r="A39" s="211" t="s">
        <v>258</v>
      </c>
      <c r="D39" s="207"/>
      <c r="E39" s="207"/>
      <c r="F39" s="207"/>
      <c r="G39" s="207"/>
      <c r="H39" s="207"/>
      <c r="I39" s="212" t="s">
        <v>259</v>
      </c>
      <c r="J39" s="981"/>
      <c r="M39" s="961"/>
      <c r="N39" s="961"/>
      <c r="O39" s="961"/>
      <c r="P39" s="3427"/>
      <c r="Q39" s="3428"/>
      <c r="R39" s="961"/>
      <c r="S39" s="961"/>
      <c r="T39" s="961"/>
      <c r="U39" s="2409"/>
      <c r="V39" s="3429"/>
      <c r="W39" s="961"/>
      <c r="X39" s="961"/>
      <c r="Y39" s="961"/>
      <c r="Z39" s="2409"/>
      <c r="AA39" s="3429"/>
      <c r="AB39" s="961"/>
      <c r="AC39" s="961"/>
      <c r="AD39" s="961"/>
      <c r="AE39" s="2409"/>
      <c r="AF39" s="3429"/>
      <c r="AG39" s="3430"/>
      <c r="AH39" s="3430"/>
      <c r="AI39" s="3430"/>
      <c r="AJ39" s="2409"/>
      <c r="AK39" s="3429"/>
      <c r="AL39" s="3430"/>
      <c r="AM39" s="3430"/>
      <c r="AN39" s="3430"/>
      <c r="AO39" s="2409"/>
      <c r="AP39" s="3429"/>
      <c r="AQ39" s="3430"/>
      <c r="AR39" s="3430"/>
      <c r="AS39" s="3430"/>
      <c r="AT39" s="5369" t="s">
        <v>1630</v>
      </c>
      <c r="AU39" s="5370"/>
      <c r="AV39" s="5370"/>
      <c r="AW39" s="5371"/>
      <c r="AX39" s="3431" t="s">
        <v>261</v>
      </c>
      <c r="AY39" s="3432" t="s">
        <v>262</v>
      </c>
      <c r="AZ39" s="3432" t="s">
        <v>263</v>
      </c>
      <c r="BA39" s="672" t="s">
        <v>454</v>
      </c>
      <c r="BH39" s="2111"/>
    </row>
    <row r="40" spans="1:61" ht="16.5" thickBot="1">
      <c r="A40" s="216" t="s">
        <v>265</v>
      </c>
      <c r="D40" s="207"/>
      <c r="E40" s="207"/>
      <c r="F40" s="207"/>
      <c r="G40" s="207"/>
      <c r="H40" s="207"/>
      <c r="I40" s="212" t="s">
        <v>266</v>
      </c>
      <c r="J40" s="981"/>
      <c r="M40" s="663"/>
      <c r="N40" s="663"/>
      <c r="O40" s="663"/>
      <c r="P40" s="201"/>
      <c r="Q40" s="202"/>
      <c r="R40" s="663"/>
      <c r="S40" s="663"/>
      <c r="T40" s="663"/>
      <c r="U40" s="686"/>
      <c r="V40" s="687"/>
      <c r="W40" s="663"/>
      <c r="X40" s="663"/>
      <c r="Y40" s="663"/>
      <c r="Z40" s="661"/>
      <c r="AA40" s="662"/>
      <c r="AB40" s="663"/>
      <c r="AC40" s="663"/>
      <c r="AD40" s="663"/>
      <c r="AE40" s="661"/>
      <c r="AF40" s="662"/>
      <c r="AG40" s="10"/>
      <c r="AH40" s="10"/>
      <c r="AI40" s="10"/>
      <c r="AJ40" s="201"/>
      <c r="AK40" s="202"/>
      <c r="AL40" s="3425"/>
      <c r="AM40" s="3425"/>
      <c r="AN40" s="3425"/>
      <c r="AO40" s="201"/>
      <c r="AP40" s="202"/>
      <c r="AQ40" s="10"/>
      <c r="AR40" s="10"/>
      <c r="AS40" s="10"/>
      <c r="AT40" s="5351" t="s">
        <v>499</v>
      </c>
      <c r="AU40" s="5352"/>
      <c r="AV40" s="5352"/>
      <c r="AW40" s="5353"/>
      <c r="AX40" s="2848">
        <f>B36</f>
        <v>218</v>
      </c>
      <c r="AY40" s="2848">
        <f>C36</f>
        <v>84</v>
      </c>
      <c r="AZ40" s="2848">
        <f>D36</f>
        <v>85</v>
      </c>
      <c r="BA40" s="675">
        <f>H36</f>
        <v>19</v>
      </c>
      <c r="BH40" s="2111"/>
    </row>
    <row r="41" spans="1:61" ht="16.5" thickBot="1">
      <c r="A41" s="211" t="s">
        <v>268</v>
      </c>
      <c r="D41" s="207"/>
      <c r="E41" s="207"/>
      <c r="F41" s="207"/>
      <c r="G41" s="207"/>
      <c r="H41" s="207"/>
      <c r="I41" s="212" t="s">
        <v>269</v>
      </c>
      <c r="J41" s="981"/>
      <c r="K41" s="686"/>
      <c r="L41" s="687"/>
      <c r="M41" s="663"/>
      <c r="N41" s="663"/>
      <c r="O41" s="663"/>
      <c r="P41" s="201"/>
      <c r="Q41" s="202"/>
      <c r="R41" s="663"/>
      <c r="S41" s="663"/>
      <c r="T41" s="663"/>
      <c r="U41" s="661"/>
      <c r="V41" s="662"/>
      <c r="W41" s="663"/>
      <c r="X41" s="663"/>
      <c r="Y41" s="663"/>
      <c r="Z41" s="661"/>
      <c r="AA41" s="662"/>
      <c r="AB41" s="663"/>
      <c r="AC41" s="663"/>
      <c r="AD41" s="663"/>
      <c r="AE41" s="661"/>
      <c r="AF41" s="662"/>
      <c r="AG41" s="10"/>
      <c r="AH41" s="10"/>
      <c r="AI41" s="10"/>
      <c r="AJ41" s="201"/>
      <c r="AK41" s="202"/>
      <c r="AL41" s="3425"/>
      <c r="AM41" s="3425"/>
      <c r="AN41" s="3425"/>
      <c r="AO41" s="201"/>
      <c r="AP41" s="202"/>
      <c r="AQ41" s="10"/>
      <c r="AR41" s="10"/>
      <c r="AS41" s="10"/>
      <c r="AT41" s="5351" t="s">
        <v>270</v>
      </c>
      <c r="AU41" s="5352"/>
      <c r="AV41" s="5352"/>
      <c r="AW41" s="5353"/>
      <c r="AY41" s="3223" t="s">
        <v>271</v>
      </c>
      <c r="BA41" s="2111"/>
      <c r="BH41" s="2111"/>
    </row>
    <row r="42" spans="1:61" ht="16.5" thickBot="1">
      <c r="A42" s="223" t="s">
        <v>272</v>
      </c>
      <c r="D42" s="207"/>
      <c r="E42" s="207"/>
      <c r="F42" s="207"/>
      <c r="G42" s="207"/>
      <c r="H42" s="207"/>
      <c r="I42" s="212" t="s">
        <v>273</v>
      </c>
      <c r="J42" s="981"/>
      <c r="K42" s="686"/>
      <c r="L42" s="687"/>
      <c r="M42" s="663"/>
      <c r="N42" s="663"/>
      <c r="O42" s="663"/>
      <c r="P42" s="201"/>
      <c r="Q42" s="202"/>
      <c r="R42" s="663"/>
      <c r="S42" s="663"/>
      <c r="T42" s="663"/>
      <c r="U42" s="661"/>
      <c r="V42" s="662"/>
      <c r="W42" s="663"/>
      <c r="X42" s="663"/>
      <c r="Y42" s="663"/>
      <c r="Z42" s="661"/>
      <c r="AA42" s="662"/>
      <c r="AB42" s="663"/>
      <c r="AC42" s="663"/>
      <c r="AD42" s="663"/>
      <c r="AE42" s="661"/>
      <c r="AF42" s="662"/>
      <c r="AG42" s="10"/>
      <c r="AH42" s="10"/>
      <c r="AI42" s="10"/>
      <c r="AJ42" s="201"/>
      <c r="AK42" s="202"/>
      <c r="AL42" s="3425"/>
      <c r="AM42" s="3425"/>
      <c r="AN42" s="3425"/>
      <c r="AO42" s="201"/>
      <c r="AP42" s="202"/>
      <c r="AQ42" s="10"/>
      <c r="AR42" s="10"/>
      <c r="AS42" s="10"/>
      <c r="AT42" s="5351" t="s">
        <v>885</v>
      </c>
      <c r="AU42" s="5352"/>
      <c r="AV42" s="5352"/>
      <c r="AW42" s="5353"/>
      <c r="AY42" s="3433">
        <f>AX40+AY40+AZ40+BA40</f>
        <v>406</v>
      </c>
      <c r="BA42" s="2111"/>
      <c r="BH42" s="2111"/>
    </row>
    <row r="43" spans="1:61" ht="15.75">
      <c r="A43" s="223" t="s">
        <v>275</v>
      </c>
      <c r="D43" s="207"/>
      <c r="E43" s="207"/>
      <c r="F43" s="207"/>
      <c r="G43" s="207"/>
      <c r="H43" s="207"/>
      <c r="I43" s="225" t="s">
        <v>276</v>
      </c>
      <c r="J43" s="981"/>
      <c r="K43" s="1158"/>
      <c r="L43" s="1159"/>
      <c r="P43" s="230"/>
      <c r="Q43" s="231"/>
      <c r="AJ43" s="230"/>
      <c r="AK43" s="231"/>
      <c r="AL43" s="1175"/>
      <c r="AM43" s="1175"/>
      <c r="AN43" s="1175"/>
      <c r="AO43" s="230"/>
      <c r="AP43" s="231"/>
      <c r="AT43" s="207"/>
      <c r="AU43" s="207"/>
      <c r="AV43" s="207"/>
      <c r="AW43" s="207"/>
      <c r="AX43" s="207"/>
      <c r="AY43" s="207"/>
      <c r="AZ43" s="207"/>
      <c r="BG43" s="2111"/>
      <c r="BH43" s="2111"/>
    </row>
    <row r="44" spans="1:61" ht="15.75">
      <c r="A44" s="223" t="s">
        <v>277</v>
      </c>
      <c r="D44" s="207"/>
      <c r="E44" s="207"/>
      <c r="F44" s="207"/>
      <c r="G44" s="207"/>
      <c r="H44" s="207"/>
      <c r="I44" s="212" t="s">
        <v>278</v>
      </c>
      <c r="J44" s="981"/>
      <c r="K44" s="1158"/>
      <c r="L44" s="1159"/>
      <c r="P44" s="230"/>
      <c r="Q44" s="231"/>
      <c r="AJ44" s="230"/>
      <c r="AK44" s="231"/>
      <c r="AL44" s="1175"/>
      <c r="AM44" s="1175"/>
      <c r="AN44" s="1175"/>
      <c r="AO44" s="230"/>
      <c r="AP44" s="231"/>
      <c r="AT44" s="207"/>
      <c r="AU44" s="207"/>
      <c r="AV44" s="207"/>
      <c r="AW44" s="207"/>
      <c r="AX44" s="207"/>
      <c r="AY44" s="207"/>
      <c r="AZ44" s="207"/>
      <c r="BG44" s="2111"/>
      <c r="BH44" s="2111"/>
    </row>
    <row r="45" spans="1:61" ht="15.75">
      <c r="A45" s="223" t="s">
        <v>279</v>
      </c>
      <c r="D45" s="207"/>
      <c r="E45" s="207"/>
      <c r="F45" s="207"/>
      <c r="G45" s="207"/>
      <c r="H45" s="207"/>
      <c r="I45" s="225" t="s">
        <v>280</v>
      </c>
      <c r="J45" s="981"/>
      <c r="K45" s="1158"/>
      <c r="L45" s="1159"/>
      <c r="P45" s="230"/>
      <c r="Q45" s="231"/>
      <c r="AJ45" s="230"/>
      <c r="AK45" s="231"/>
      <c r="AL45" s="1175"/>
      <c r="AM45" s="1175"/>
      <c r="AN45" s="1175"/>
      <c r="AO45" s="230"/>
      <c r="AP45" s="231"/>
      <c r="BG45" s="2111"/>
      <c r="BH45" s="2111"/>
    </row>
    <row r="46" spans="1:61" ht="31.5">
      <c r="A46" s="223" t="s">
        <v>281</v>
      </c>
      <c r="D46" s="207"/>
      <c r="E46" s="207"/>
      <c r="F46" s="207"/>
      <c r="G46" s="207"/>
      <c r="H46" s="207"/>
      <c r="I46" s="225" t="s">
        <v>282</v>
      </c>
      <c r="J46" s="981"/>
      <c r="K46" s="1158"/>
      <c r="L46" s="1159"/>
      <c r="P46" s="230"/>
      <c r="Q46" s="231"/>
      <c r="AJ46" s="230"/>
      <c r="AK46" s="231"/>
      <c r="AL46" s="1175"/>
      <c r="AM46" s="1175"/>
      <c r="AN46" s="1175"/>
      <c r="AO46" s="230"/>
      <c r="AP46" s="231"/>
      <c r="BG46" s="2111"/>
      <c r="BH46" s="2111"/>
    </row>
    <row r="47" spans="1:61" ht="16.5" thickBot="1">
      <c r="A47" s="226" t="s">
        <v>283</v>
      </c>
      <c r="D47" s="207"/>
      <c r="E47" s="207"/>
      <c r="F47" s="207"/>
      <c r="G47" s="207"/>
      <c r="H47" s="207"/>
      <c r="I47" s="227" t="s">
        <v>284</v>
      </c>
      <c r="J47" s="981"/>
      <c r="K47" s="1158"/>
      <c r="L47" s="1159"/>
      <c r="P47" s="230"/>
      <c r="Q47" s="231"/>
      <c r="AJ47" s="230"/>
      <c r="AK47" s="231"/>
      <c r="AL47" s="1175"/>
      <c r="AM47" s="1175"/>
      <c r="AN47" s="1175"/>
      <c r="AO47" s="230"/>
      <c r="AP47" s="231"/>
      <c r="BG47" s="2111"/>
      <c r="BH47" s="2111"/>
    </row>
    <row r="48" spans="1:61">
      <c r="I48"/>
    </row>
    <row r="49" spans="9:9">
      <c r="I49"/>
    </row>
    <row r="50" spans="9:9">
      <c r="I50"/>
    </row>
    <row r="51" spans="9:9">
      <c r="I51"/>
    </row>
    <row r="52" spans="9:9">
      <c r="I52"/>
    </row>
    <row r="53" spans="9:9">
      <c r="I53"/>
    </row>
    <row r="54" spans="9:9">
      <c r="I54"/>
    </row>
    <row r="55" spans="9:9">
      <c r="I55"/>
    </row>
    <row r="56" spans="9:9">
      <c r="I56"/>
    </row>
  </sheetData>
  <sheetProtection algorithmName="SHA-512" hashValue="j9u6T8N6SiW8hh4qERJeuIV2XRuKDRJvtedgodTVn9OvryoYuzpVxpTQRF8T7ZvRS2FRQTugZBhYCvKvUdKIew==" saltValue="EC4ytFyOYk6a0t6jxmjCpw==" spinCount="100000" sheet="1" objects="1" scenarios="1"/>
  <protectedRanges>
    <protectedRange sqref="K7:AS34" name="Plage1"/>
  </protectedRanges>
  <mergeCells count="38">
    <mergeCell ref="AT5:AY5"/>
    <mergeCell ref="AT4:AZ4"/>
    <mergeCell ref="P4:T4"/>
    <mergeCell ref="U4:Y4"/>
    <mergeCell ref="Z4:AD4"/>
    <mergeCell ref="AE4:AI4"/>
    <mergeCell ref="AJ4:AN4"/>
    <mergeCell ref="A4:A5"/>
    <mergeCell ref="B4:D4"/>
    <mergeCell ref="I4:I5"/>
    <mergeCell ref="K4:O4"/>
    <mergeCell ref="AO4:AS4"/>
    <mergeCell ref="AT42:AW42"/>
    <mergeCell ref="A25:A28"/>
    <mergeCell ref="A33:A34"/>
    <mergeCell ref="AT38:AW38"/>
    <mergeCell ref="AT39:AW39"/>
    <mergeCell ref="AT40:AW40"/>
    <mergeCell ref="AT41:AW41"/>
    <mergeCell ref="A7:A9"/>
    <mergeCell ref="A16:A18"/>
    <mergeCell ref="BA17:BA18"/>
    <mergeCell ref="BD17:BD18"/>
    <mergeCell ref="BE17:BE18"/>
    <mergeCell ref="A1:A2"/>
    <mergeCell ref="B1:I2"/>
    <mergeCell ref="B3:I3"/>
    <mergeCell ref="BB1:BE1"/>
    <mergeCell ref="BB2:BE2"/>
    <mergeCell ref="K1:L1"/>
    <mergeCell ref="K2:L2"/>
    <mergeCell ref="K3:L3"/>
    <mergeCell ref="BF17:BF18"/>
    <mergeCell ref="A11:A14"/>
    <mergeCell ref="BC17:BC18"/>
    <mergeCell ref="BB17:BB18"/>
    <mergeCell ref="AX38:BA38"/>
    <mergeCell ref="A20:A23"/>
  </mergeCells>
  <phoneticPr fontId="50" type="noConversion"/>
  <conditionalFormatting sqref="AT38:AT42">
    <cfRule type="cellIs" dxfId="155" priority="57" operator="equal">
      <formula>"_A_TROUVER"</formula>
    </cfRule>
  </conditionalFormatting>
  <conditionalFormatting sqref="BG7:BG9">
    <cfRule type="cellIs" dxfId="154" priority="48" operator="lessThan">
      <formula>0</formula>
    </cfRule>
  </conditionalFormatting>
  <conditionalFormatting sqref="BG11:BG14">
    <cfRule type="cellIs" dxfId="153" priority="24" operator="lessThan">
      <formula>0</formula>
    </cfRule>
  </conditionalFormatting>
  <conditionalFormatting sqref="BG16:BG18">
    <cfRule type="cellIs" dxfId="152" priority="20" operator="lessThan">
      <formula>0</formula>
    </cfRule>
  </conditionalFormatting>
  <conditionalFormatting sqref="BG20:BG23">
    <cfRule type="cellIs" dxfId="151" priority="16" operator="lessThan">
      <formula>0</formula>
    </cfRule>
  </conditionalFormatting>
  <conditionalFormatting sqref="BG25:BG28">
    <cfRule type="cellIs" dxfId="150" priority="12" operator="lessThan">
      <formula>0</formula>
    </cfRule>
  </conditionalFormatting>
  <conditionalFormatting sqref="BG30">
    <cfRule type="cellIs" dxfId="149" priority="8" operator="lessThan">
      <formula>0</formula>
    </cfRule>
  </conditionalFormatting>
  <conditionalFormatting sqref="BG33:BG34">
    <cfRule type="cellIs" dxfId="148" priority="4" operator="lessThan">
      <formula>0</formula>
    </cfRule>
  </conditionalFormatting>
  <conditionalFormatting sqref="BG7:BI9">
    <cfRule type="cellIs" dxfId="147" priority="45" operator="greaterThan">
      <formula>0</formula>
    </cfRule>
  </conditionalFormatting>
  <conditionalFormatting sqref="BG11:BI14">
    <cfRule type="cellIs" dxfId="146" priority="21" operator="greaterThan">
      <formula>0</formula>
    </cfRule>
  </conditionalFormatting>
  <conditionalFormatting sqref="BG16:BI18">
    <cfRule type="cellIs" dxfId="145" priority="17" operator="greaterThan">
      <formula>0</formula>
    </cfRule>
  </conditionalFormatting>
  <conditionalFormatting sqref="BG20:BI23">
    <cfRule type="cellIs" dxfId="144" priority="13" operator="greaterThan">
      <formula>0</formula>
    </cfRule>
  </conditionalFormatting>
  <conditionalFormatting sqref="BG25:BI28">
    <cfRule type="cellIs" dxfId="143" priority="9" operator="greaterThan">
      <formula>0</formula>
    </cfRule>
  </conditionalFormatting>
  <conditionalFormatting sqref="BG30:BI30">
    <cfRule type="cellIs" dxfId="142" priority="5" operator="greaterThan">
      <formula>0</formula>
    </cfRule>
  </conditionalFormatting>
  <conditionalFormatting sqref="BG33:BI34">
    <cfRule type="cellIs" dxfId="141" priority="1" operator="greaterThan">
      <formula>0</formula>
    </cfRule>
  </conditionalFormatting>
  <conditionalFormatting sqref="BH7:BH9">
    <cfRule type="cellIs" dxfId="140" priority="47" operator="lessThan">
      <formula>0</formula>
    </cfRule>
  </conditionalFormatting>
  <conditionalFormatting sqref="BH11:BH14">
    <cfRule type="cellIs" dxfId="139" priority="23" operator="lessThan">
      <formula>0</formula>
    </cfRule>
  </conditionalFormatting>
  <conditionalFormatting sqref="BH16:BH18">
    <cfRule type="cellIs" dxfId="138" priority="19" operator="lessThan">
      <formula>0</formula>
    </cfRule>
  </conditionalFormatting>
  <conditionalFormatting sqref="BH20:BH23">
    <cfRule type="cellIs" dxfId="137" priority="15" operator="lessThan">
      <formula>0</formula>
    </cfRule>
  </conditionalFormatting>
  <conditionalFormatting sqref="BH25:BH28">
    <cfRule type="cellIs" dxfId="136" priority="11" operator="lessThan">
      <formula>0</formula>
    </cfRule>
  </conditionalFormatting>
  <conditionalFormatting sqref="BH30">
    <cfRule type="cellIs" dxfId="135" priority="7" operator="lessThan">
      <formula>0</formula>
    </cfRule>
  </conditionalFormatting>
  <conditionalFormatting sqref="BH33:BH34">
    <cfRule type="cellIs" dxfId="134" priority="3" operator="lessThan">
      <formula>0</formula>
    </cfRule>
  </conditionalFormatting>
  <conditionalFormatting sqref="BI7:BI9">
    <cfRule type="cellIs" dxfId="133" priority="46" operator="lessThan">
      <formula>0</formula>
    </cfRule>
  </conditionalFormatting>
  <conditionalFormatting sqref="BI11:BI14">
    <cfRule type="cellIs" dxfId="132" priority="22" operator="lessThan">
      <formula>0</formula>
    </cfRule>
  </conditionalFormatting>
  <conditionalFormatting sqref="BI16:BI18">
    <cfRule type="cellIs" dxfId="131" priority="18" operator="lessThan">
      <formula>0</formula>
    </cfRule>
  </conditionalFormatting>
  <conditionalFormatting sqref="BI20:BI23">
    <cfRule type="cellIs" dxfId="130" priority="14" operator="lessThan">
      <formula>0</formula>
    </cfRule>
  </conditionalFormatting>
  <conditionalFormatting sqref="BI25:BI28">
    <cfRule type="cellIs" dxfId="129" priority="10" operator="lessThan">
      <formula>0</formula>
    </cfRule>
  </conditionalFormatting>
  <conditionalFormatting sqref="BI30">
    <cfRule type="cellIs" dxfId="128" priority="6" operator="lessThan">
      <formula>0</formula>
    </cfRule>
  </conditionalFormatting>
  <conditionalFormatting sqref="BI33:BI34">
    <cfRule type="cellIs" dxfId="127" priority="2" operator="lessThan">
      <formula>0</formula>
    </cfRule>
  </conditionalFormatting>
  <printOptions horizontalCentered="1"/>
  <pageMargins left="0.19685039370078741" right="0.19685039370078741" top="0.19685039370078741" bottom="0.19685039370078741" header="0.19685039370078741" footer="0.19685039370078741"/>
  <pageSetup paperSize="8" scale="26" orientation="landscape" r:id="rId1"/>
  <colBreaks count="1" manualBreakCount="1">
    <brk id="58" max="1048575" man="1"/>
  </colBreaks>
  <ignoredErrors>
    <ignoredError sqref="D12 D25 D27" formulaRange="1"/>
    <ignoredError sqref="D15 D19 D24 D10 D29" formula="1"/>
  </ignoredErrors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0390F0-123C-4301-89CA-E239A57316B3}">
  <sheetPr codeName="Feuil24">
    <tabColor rgb="FF0078A2"/>
    <pageSetUpPr fitToPage="1"/>
  </sheetPr>
  <dimension ref="A1:BG51"/>
  <sheetViews>
    <sheetView zoomScale="80" zoomScaleNormal="80" workbookViewId="0">
      <pane xSplit="9" ySplit="6" topLeftCell="J7" activePane="bottomRight" state="frozen"/>
      <selection pane="bottomRight" activeCell="O1" sqref="O1:R2"/>
      <selection pane="bottomLeft" activeCell="A4" sqref="A4:AD5"/>
      <selection pane="topRight" activeCell="A4" sqref="A4:AD5"/>
    </sheetView>
  </sheetViews>
  <sheetFormatPr defaultColWidth="9.140625" defaultRowHeight="15" outlineLevelCol="1"/>
  <cols>
    <col min="1" max="1" width="35" customWidth="1"/>
    <col min="2" max="7" width="5.28515625" customWidth="1"/>
    <col min="8" max="8" width="6.42578125" customWidth="1"/>
    <col min="9" max="9" width="43.28515625" style="1572" customWidth="1"/>
    <col min="10" max="10" width="5.28515625" style="1572" bestFit="1" customWidth="1"/>
    <col min="11" max="11" width="15.85546875" style="664" customWidth="1"/>
    <col min="12" max="12" width="15.85546875" style="665" customWidth="1"/>
    <col min="13" max="13" width="4" style="663" bestFit="1" customWidth="1" outlineLevel="1"/>
    <col min="14" max="14" width="4.7109375" style="663" bestFit="1" customWidth="1" outlineLevel="1"/>
    <col min="15" max="15" width="5.5703125" style="663" customWidth="1" outlineLevel="1"/>
    <col min="16" max="17" width="15.85546875" customWidth="1" outlineLevel="1"/>
    <col min="18" max="18" width="6.5703125" style="428" bestFit="1" customWidth="1" outlineLevel="1"/>
    <col min="19" max="19" width="5.28515625" style="428" bestFit="1" customWidth="1" outlineLevel="1"/>
    <col min="20" max="20" width="5.5703125" style="428" customWidth="1" outlineLevel="1"/>
    <col min="21" max="22" width="15.85546875" customWidth="1" outlineLevel="1"/>
    <col min="23" max="24" width="5.28515625" style="428" bestFit="1" customWidth="1" outlineLevel="1"/>
    <col min="25" max="25" width="5.5703125" style="428" customWidth="1" outlineLevel="1"/>
    <col min="26" max="26" width="15.85546875" customWidth="1" outlineLevel="1"/>
    <col min="27" max="27" width="16.28515625" customWidth="1" outlineLevel="1"/>
    <col min="28" max="28" width="4" style="428" bestFit="1" customWidth="1" outlineLevel="1"/>
    <col min="29" max="29" width="4.7109375" style="428" bestFit="1" customWidth="1" outlineLevel="1"/>
    <col min="30" max="30" width="5.5703125" style="428" customWidth="1" outlineLevel="1"/>
    <col min="31" max="32" width="16.28515625" style="428" customWidth="1" outlineLevel="1"/>
    <col min="33" max="35" width="5.5703125" style="428" customWidth="1" outlineLevel="1"/>
    <col min="36" max="37" width="16.28515625" style="428" customWidth="1" outlineLevel="1"/>
    <col min="38" max="40" width="5.5703125" style="428" customWidth="1" outlineLevel="1"/>
    <col min="41" max="42" width="16.28515625" style="428" customWidth="1" outlineLevel="1"/>
    <col min="43" max="45" width="5.5703125" style="428" customWidth="1" outlineLevel="1"/>
    <col min="46" max="56" width="8.140625" customWidth="1"/>
    <col min="57" max="57" width="6" customWidth="1"/>
    <col min="58" max="58" width="5.42578125" bestFit="1" customWidth="1"/>
    <col min="59" max="59" width="5.5703125" bestFit="1" customWidth="1"/>
  </cols>
  <sheetData>
    <row r="1" spans="1:59" ht="30.75" customHeight="1">
      <c r="A1" s="5416"/>
      <c r="B1" s="4942" t="s">
        <v>1631</v>
      </c>
      <c r="C1" s="4942"/>
      <c r="D1" s="4942"/>
      <c r="E1" s="4942"/>
      <c r="F1" s="4942"/>
      <c r="G1" s="4942"/>
      <c r="H1" s="4942"/>
      <c r="I1" s="4942"/>
      <c r="J1" s="4"/>
      <c r="K1" s="4945" t="s">
        <v>138</v>
      </c>
      <c r="L1" s="4945"/>
      <c r="M1" s="2257"/>
      <c r="N1" s="2257"/>
      <c r="O1" s="2257"/>
      <c r="P1" s="2257"/>
      <c r="Q1" s="2257"/>
      <c r="R1" s="2257"/>
      <c r="S1" s="2257"/>
      <c r="T1" s="2257"/>
      <c r="U1" s="2258"/>
      <c r="V1" s="2258"/>
      <c r="W1" s="2257"/>
      <c r="X1" s="2257"/>
      <c r="Y1" s="2257"/>
      <c r="Z1" s="2258"/>
      <c r="AA1" s="2258"/>
      <c r="AB1" s="2257"/>
      <c r="AC1" s="2257"/>
      <c r="AD1" s="2257"/>
      <c r="AE1" s="2257"/>
      <c r="AF1" s="2257"/>
      <c r="AG1" s="2257"/>
      <c r="AH1" s="2257"/>
      <c r="AI1" s="2257"/>
      <c r="AJ1" s="2257"/>
      <c r="AK1" s="2257"/>
      <c r="AL1" s="2257"/>
      <c r="AM1" s="2257"/>
      <c r="AN1" s="2257"/>
      <c r="AO1" s="2257"/>
      <c r="AP1" s="2257"/>
      <c r="AQ1" s="2257"/>
      <c r="AR1" s="2257"/>
      <c r="AS1" s="2257"/>
      <c r="AT1" s="1178"/>
      <c r="AU1" s="1178"/>
      <c r="AV1" s="1178"/>
      <c r="AW1" s="1178"/>
      <c r="AX1" s="1178"/>
      <c r="AY1" s="1178"/>
      <c r="AZ1" s="3594"/>
      <c r="BA1" s="5047" t="s">
        <v>1632</v>
      </c>
      <c r="BB1" s="5047"/>
      <c r="BC1" s="5047"/>
      <c r="BD1" s="5047"/>
    </row>
    <row r="2" spans="1:59" ht="30.75" customHeight="1">
      <c r="A2" s="5416"/>
      <c r="B2" s="4942"/>
      <c r="C2" s="4942"/>
      <c r="D2" s="4942"/>
      <c r="E2" s="4942"/>
      <c r="F2" s="4942"/>
      <c r="G2" s="4942"/>
      <c r="H2" s="4942"/>
      <c r="I2" s="4942"/>
      <c r="J2" s="4"/>
      <c r="K2" s="4946" t="s">
        <v>140</v>
      </c>
      <c r="L2" s="4946"/>
      <c r="P2" s="663"/>
      <c r="Q2" s="663"/>
      <c r="R2" s="663"/>
      <c r="S2" s="663"/>
      <c r="T2" s="663"/>
      <c r="U2" s="2261"/>
      <c r="V2" s="2261"/>
      <c r="W2" s="663"/>
      <c r="X2" s="663"/>
      <c r="Y2" s="663"/>
      <c r="Z2" s="2261"/>
      <c r="AA2" s="2261"/>
      <c r="AB2" s="663"/>
      <c r="AC2" s="663"/>
      <c r="AD2" s="663"/>
      <c r="AE2" s="663"/>
      <c r="AF2" s="663"/>
      <c r="AG2" s="663"/>
      <c r="AH2" s="663"/>
      <c r="AI2" s="663"/>
      <c r="AJ2" s="663"/>
      <c r="AK2" s="663"/>
      <c r="AL2" s="663"/>
      <c r="AM2" s="663"/>
      <c r="AN2" s="663"/>
      <c r="AO2" s="663"/>
      <c r="AP2" s="663"/>
      <c r="AQ2" s="663"/>
      <c r="AR2" s="663"/>
      <c r="AS2" s="663"/>
      <c r="AT2" s="1178"/>
      <c r="AU2" s="1178"/>
      <c r="AV2" s="1178"/>
      <c r="AW2" s="1178"/>
      <c r="AX2" s="1178"/>
      <c r="AY2" s="1178"/>
      <c r="AZ2" s="3595"/>
      <c r="BA2" s="5047"/>
      <c r="BB2" s="5047"/>
      <c r="BC2" s="5047"/>
      <c r="BD2" s="5047"/>
    </row>
    <row r="3" spans="1:59" ht="28.5" customHeight="1" thickBot="1">
      <c r="A3" s="3596" t="s">
        <v>1633</v>
      </c>
      <c r="B3" s="5118" t="s">
        <v>143</v>
      </c>
      <c r="C3" s="5118"/>
      <c r="D3" s="5118"/>
      <c r="E3" s="5119"/>
      <c r="F3" s="5119"/>
      <c r="G3" s="5119"/>
      <c r="H3" s="5118"/>
      <c r="I3" s="5118"/>
      <c r="J3" s="4"/>
      <c r="K3" s="4947" t="s">
        <v>144</v>
      </c>
      <c r="L3" s="4947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3597"/>
      <c r="AZ3" s="3597"/>
      <c r="BA3" s="3597"/>
      <c r="BB3" s="3597"/>
      <c r="BC3" s="3597"/>
      <c r="BD3" s="3597"/>
    </row>
    <row r="4" spans="1:59" ht="29.45" customHeight="1" thickBot="1">
      <c r="A4" s="4943" t="s">
        <v>145</v>
      </c>
      <c r="B4" s="4937"/>
      <c r="C4" s="4938"/>
      <c r="D4" s="4939"/>
      <c r="E4" s="14" t="s">
        <v>146</v>
      </c>
      <c r="F4" s="15" t="s">
        <v>146</v>
      </c>
      <c r="G4" s="244" t="s">
        <v>146</v>
      </c>
      <c r="H4" s="16"/>
      <c r="I4" s="4943" t="s">
        <v>147</v>
      </c>
      <c r="J4" s="17"/>
      <c r="K4" s="4934" t="s">
        <v>148</v>
      </c>
      <c r="L4" s="4935"/>
      <c r="M4" s="4935"/>
      <c r="N4" s="4935"/>
      <c r="O4" s="4936"/>
      <c r="P4" s="4934" t="s">
        <v>149</v>
      </c>
      <c r="Q4" s="4935"/>
      <c r="R4" s="4935"/>
      <c r="S4" s="4935"/>
      <c r="T4" s="4936"/>
      <c r="U4" s="4934" t="s">
        <v>150</v>
      </c>
      <c r="V4" s="4935"/>
      <c r="W4" s="4935"/>
      <c r="X4" s="4935"/>
      <c r="Y4" s="4936"/>
      <c r="Z4" s="4934" t="s">
        <v>151</v>
      </c>
      <c r="AA4" s="4935"/>
      <c r="AB4" s="4935"/>
      <c r="AC4" s="4935"/>
      <c r="AD4" s="4935"/>
      <c r="AE4" s="4934" t="s">
        <v>773</v>
      </c>
      <c r="AF4" s="4935"/>
      <c r="AG4" s="4935"/>
      <c r="AH4" s="4935"/>
      <c r="AI4" s="4935"/>
      <c r="AJ4" s="4934" t="s">
        <v>774</v>
      </c>
      <c r="AK4" s="4935"/>
      <c r="AL4" s="4935"/>
      <c r="AM4" s="4935"/>
      <c r="AN4" s="4935"/>
      <c r="AO4" s="4934" t="s">
        <v>1568</v>
      </c>
      <c r="AP4" s="4935"/>
      <c r="AQ4" s="4935"/>
      <c r="AR4" s="4935"/>
      <c r="AS4" s="4935"/>
      <c r="AT4" s="5018" t="s">
        <v>287</v>
      </c>
      <c r="AU4" s="5019"/>
      <c r="AV4" s="5019"/>
      <c r="AW4" s="5019"/>
      <c r="AX4" s="5019"/>
      <c r="AY4" s="439" t="s">
        <v>154</v>
      </c>
      <c r="AZ4" s="439"/>
      <c r="BA4" s="439"/>
      <c r="BB4" s="439" t="s">
        <v>155</v>
      </c>
      <c r="BC4" s="439"/>
      <c r="BD4" s="440"/>
      <c r="BE4" s="441" t="s">
        <v>156</v>
      </c>
      <c r="BF4" s="247" t="s">
        <v>157</v>
      </c>
      <c r="BG4" s="248" t="s">
        <v>156</v>
      </c>
    </row>
    <row r="5" spans="1:59" ht="30" customHeight="1" thickBot="1">
      <c r="A5" s="4944"/>
      <c r="B5" s="22" t="s">
        <v>158</v>
      </c>
      <c r="C5" s="23" t="s">
        <v>159</v>
      </c>
      <c r="D5" s="24" t="s">
        <v>146</v>
      </c>
      <c r="E5" s="25" t="s">
        <v>160</v>
      </c>
      <c r="F5" s="26" t="s">
        <v>161</v>
      </c>
      <c r="G5" s="30"/>
      <c r="H5" s="16" t="s">
        <v>163</v>
      </c>
      <c r="I5" s="4944"/>
      <c r="J5" s="17" t="s">
        <v>164</v>
      </c>
      <c r="K5" s="28" t="s">
        <v>165</v>
      </c>
      <c r="L5" s="29" t="s">
        <v>166</v>
      </c>
      <c r="M5" s="22" t="s">
        <v>158</v>
      </c>
      <c r="N5" s="23" t="s">
        <v>167</v>
      </c>
      <c r="O5" s="30" t="s">
        <v>168</v>
      </c>
      <c r="P5" s="28" t="s">
        <v>165</v>
      </c>
      <c r="Q5" s="29" t="s">
        <v>166</v>
      </c>
      <c r="R5" s="22" t="s">
        <v>158</v>
      </c>
      <c r="S5" s="23" t="s">
        <v>167</v>
      </c>
      <c r="T5" s="30" t="s">
        <v>168</v>
      </c>
      <c r="U5" s="28" t="s">
        <v>165</v>
      </c>
      <c r="V5" s="29" t="s">
        <v>166</v>
      </c>
      <c r="W5" s="22" t="s">
        <v>158</v>
      </c>
      <c r="X5" s="23" t="s">
        <v>167</v>
      </c>
      <c r="Y5" s="30" t="s">
        <v>168</v>
      </c>
      <c r="Z5" s="28" t="s">
        <v>165</v>
      </c>
      <c r="AA5" s="29" t="s">
        <v>166</v>
      </c>
      <c r="AB5" s="22" t="s">
        <v>158</v>
      </c>
      <c r="AC5" s="23" t="s">
        <v>167</v>
      </c>
      <c r="AD5" s="442" t="s">
        <v>168</v>
      </c>
      <c r="AE5" s="28" t="s">
        <v>165</v>
      </c>
      <c r="AF5" s="29" t="s">
        <v>166</v>
      </c>
      <c r="AG5" s="22" t="s">
        <v>158</v>
      </c>
      <c r="AH5" s="23" t="s">
        <v>167</v>
      </c>
      <c r="AI5" s="442" t="s">
        <v>168</v>
      </c>
      <c r="AJ5" s="28" t="s">
        <v>165</v>
      </c>
      <c r="AK5" s="29" t="s">
        <v>166</v>
      </c>
      <c r="AL5" s="22" t="s">
        <v>158</v>
      </c>
      <c r="AM5" s="23" t="s">
        <v>167</v>
      </c>
      <c r="AN5" s="442" t="s">
        <v>168</v>
      </c>
      <c r="AO5" s="28" t="s">
        <v>165</v>
      </c>
      <c r="AP5" s="29" t="s">
        <v>166</v>
      </c>
      <c r="AQ5" s="22" t="s">
        <v>158</v>
      </c>
      <c r="AR5" s="23" t="s">
        <v>167</v>
      </c>
      <c r="AS5" s="442" t="s">
        <v>168</v>
      </c>
      <c r="AT5" s="5281" t="s">
        <v>171</v>
      </c>
      <c r="AU5" s="5282"/>
      <c r="AV5" s="5282"/>
      <c r="AW5" s="5282"/>
      <c r="AX5" s="2853" t="s">
        <v>170</v>
      </c>
      <c r="AY5" s="2853" t="s">
        <v>171</v>
      </c>
      <c r="AZ5" s="2853" t="s">
        <v>172</v>
      </c>
      <c r="BA5" s="2853" t="s">
        <v>170</v>
      </c>
      <c r="BB5" s="2853" t="s">
        <v>171</v>
      </c>
      <c r="BC5" s="2853" t="s">
        <v>172</v>
      </c>
      <c r="BD5" s="2854" t="s">
        <v>170</v>
      </c>
      <c r="BE5" s="445" t="s">
        <v>173</v>
      </c>
      <c r="BF5" s="257" t="s">
        <v>174</v>
      </c>
      <c r="BG5" s="258" t="s">
        <v>168</v>
      </c>
    </row>
    <row r="6" spans="1:59" ht="15.75" customHeight="1">
      <c r="A6" s="1483" t="s">
        <v>998</v>
      </c>
      <c r="B6" s="1301"/>
      <c r="C6" s="1301"/>
      <c r="D6" s="3385"/>
      <c r="E6" s="1803"/>
      <c r="F6" s="1301"/>
      <c r="G6" s="451"/>
      <c r="H6" s="709"/>
      <c r="I6" s="3598"/>
      <c r="J6" s="3598"/>
      <c r="K6" s="3599"/>
      <c r="L6" s="3600"/>
      <c r="M6" s="878"/>
      <c r="N6" s="878"/>
      <c r="O6" s="878"/>
      <c r="P6" s="3598"/>
      <c r="Q6" s="3598"/>
      <c r="R6" s="878"/>
      <c r="S6" s="878"/>
      <c r="T6" s="878"/>
      <c r="U6" s="3598"/>
      <c r="V6" s="3598"/>
      <c r="W6" s="878"/>
      <c r="X6" s="878"/>
      <c r="Y6" s="878"/>
      <c r="Z6" s="3598"/>
      <c r="AA6" s="3598"/>
      <c r="AB6" s="878"/>
      <c r="AC6" s="3601"/>
      <c r="AD6" s="455"/>
      <c r="AE6" s="3598"/>
      <c r="AF6" s="3598"/>
      <c r="AG6" s="878"/>
      <c r="AH6" s="3601"/>
      <c r="AI6" s="455"/>
      <c r="AJ6" s="3598"/>
      <c r="AK6" s="3598"/>
      <c r="AL6" s="878"/>
      <c r="AM6" s="3601"/>
      <c r="AN6" s="455"/>
      <c r="AO6" s="3598"/>
      <c r="AP6" s="3598"/>
      <c r="AQ6" s="878"/>
      <c r="AR6" s="3601"/>
      <c r="AS6" s="455"/>
      <c r="AT6" s="3602"/>
      <c r="AU6" s="3598"/>
      <c r="AV6" s="3598"/>
      <c r="AW6" s="3603"/>
      <c r="AX6" s="3604"/>
      <c r="AY6" s="3602"/>
      <c r="AZ6" s="3598"/>
      <c r="BA6" s="3603"/>
      <c r="BB6" s="3602"/>
      <c r="BC6" s="3598"/>
      <c r="BD6" s="3603"/>
      <c r="BE6" s="3605"/>
      <c r="BF6" s="3605"/>
      <c r="BG6" s="3605"/>
    </row>
    <row r="7" spans="1:59" ht="30.6" customHeight="1">
      <c r="A7" s="5365" t="s">
        <v>944</v>
      </c>
      <c r="B7" s="2318">
        <v>9</v>
      </c>
      <c r="C7" s="2318">
        <v>3</v>
      </c>
      <c r="D7" s="2283">
        <f t="shared" ref="D7" si="0">SUM(E7:G7)</f>
        <v>0</v>
      </c>
      <c r="E7" s="3606"/>
      <c r="F7" s="3607"/>
      <c r="G7" s="2285"/>
      <c r="H7" s="3608"/>
      <c r="I7" s="123" t="s">
        <v>1569</v>
      </c>
      <c r="J7" s="123"/>
      <c r="K7" s="327" t="s">
        <v>219</v>
      </c>
      <c r="L7" s="68" t="s">
        <v>220</v>
      </c>
      <c r="M7" s="511">
        <v>9</v>
      </c>
      <c r="N7" s="511">
        <v>3</v>
      </c>
      <c r="O7" s="511"/>
      <c r="P7" s="3609"/>
      <c r="Q7" s="3609"/>
      <c r="R7" s="3610"/>
      <c r="S7" s="3610"/>
      <c r="T7" s="3610"/>
      <c r="U7" s="3609"/>
      <c r="V7" s="3609"/>
      <c r="W7" s="3610"/>
      <c r="X7" s="3610"/>
      <c r="Y7" s="3610"/>
      <c r="Z7" s="3609"/>
      <c r="AA7" s="3609"/>
      <c r="AB7" s="3610"/>
      <c r="AC7" s="3611"/>
      <c r="AD7" s="3610"/>
      <c r="AE7" s="3609"/>
      <c r="AF7" s="3609"/>
      <c r="AG7" s="3610"/>
      <c r="AH7" s="3611"/>
      <c r="AI7" s="3610"/>
      <c r="AJ7" s="3609"/>
      <c r="AK7" s="3609"/>
      <c r="AL7" s="3610"/>
      <c r="AM7" s="3611"/>
      <c r="AN7" s="3610"/>
      <c r="AO7" s="3609"/>
      <c r="AP7" s="3609"/>
      <c r="AQ7" s="3610"/>
      <c r="AR7" s="3611"/>
      <c r="AS7" s="3610"/>
      <c r="AT7" s="3612" t="s">
        <v>228</v>
      </c>
      <c r="AU7" s="3613">
        <v>0.3</v>
      </c>
      <c r="AV7" s="3614"/>
      <c r="AW7" s="3615"/>
      <c r="AX7" s="3616">
        <f>SUM(AU7:AW7)</f>
        <v>0.3</v>
      </c>
      <c r="AY7" s="3279"/>
      <c r="AZ7" s="3370"/>
      <c r="BA7" s="3371"/>
      <c r="BB7" s="3279"/>
      <c r="BC7" s="3370"/>
      <c r="BD7" s="3371"/>
      <c r="BE7" s="2149">
        <f t="shared" ref="BE7" si="1">(M7+R7+W7+AB7)-B7</f>
        <v>0</v>
      </c>
      <c r="BF7" s="80">
        <f t="shared" ref="BF7" si="2">(N7+S7+X7+AC7)-(C7+D7)</f>
        <v>0</v>
      </c>
      <c r="BG7" s="81">
        <f t="shared" ref="BG7" si="3">(O7+T7+Y7+AD7)-H7</f>
        <v>0</v>
      </c>
    </row>
    <row r="8" spans="1:59" ht="30.6" customHeight="1">
      <c r="A8" s="5365"/>
      <c r="B8" s="2318">
        <v>12</v>
      </c>
      <c r="C8" s="2318">
        <v>5</v>
      </c>
      <c r="D8" s="2283">
        <f>SUM(F8:G8)</f>
        <v>5</v>
      </c>
      <c r="E8" s="3607"/>
      <c r="F8" s="2622">
        <v>5</v>
      </c>
      <c r="G8" s="2285"/>
      <c r="H8" s="3608"/>
      <c r="I8" s="1615" t="s">
        <v>1572</v>
      </c>
      <c r="J8" s="1615"/>
      <c r="K8" s="327" t="s">
        <v>954</v>
      </c>
      <c r="L8" s="68" t="s">
        <v>395</v>
      </c>
      <c r="M8" s="511">
        <v>12</v>
      </c>
      <c r="N8" s="511">
        <v>10</v>
      </c>
      <c r="O8" s="511"/>
      <c r="P8" s="3617"/>
      <c r="Q8" s="3617"/>
      <c r="R8" s="3610"/>
      <c r="S8" s="3610"/>
      <c r="T8" s="3610"/>
      <c r="U8" s="3617"/>
      <c r="V8" s="3617"/>
      <c r="W8" s="3610"/>
      <c r="X8" s="3610"/>
      <c r="Y8" s="3610"/>
      <c r="Z8" s="3617"/>
      <c r="AA8" s="3617"/>
      <c r="AB8" s="3610"/>
      <c r="AC8" s="3611"/>
      <c r="AD8" s="3610"/>
      <c r="AE8" s="3617"/>
      <c r="AF8" s="3617"/>
      <c r="AG8" s="3610"/>
      <c r="AH8" s="3611"/>
      <c r="AI8" s="3610"/>
      <c r="AJ8" s="3617"/>
      <c r="AK8" s="3617"/>
      <c r="AL8" s="3610"/>
      <c r="AM8" s="3611"/>
      <c r="AN8" s="3610"/>
      <c r="AO8" s="3617"/>
      <c r="AP8" s="3617"/>
      <c r="AQ8" s="3610"/>
      <c r="AR8" s="3611"/>
      <c r="AS8" s="3610"/>
      <c r="AT8" s="3612" t="s">
        <v>229</v>
      </c>
      <c r="AU8" s="3613">
        <v>0.35</v>
      </c>
      <c r="AV8" s="3618" t="s">
        <v>228</v>
      </c>
      <c r="AW8" s="3619">
        <v>0.35</v>
      </c>
      <c r="AX8" s="3616">
        <f>SUM(AU8:AW8)</f>
        <v>0.7</v>
      </c>
      <c r="AY8" s="3279"/>
      <c r="AZ8" s="3370"/>
      <c r="BA8" s="3371"/>
      <c r="BB8" s="3279"/>
      <c r="BC8" s="3370"/>
      <c r="BD8" s="3371"/>
      <c r="BE8" s="2149">
        <f t="shared" ref="BE8" si="4">(M8+R8+W8+AB8)-B8</f>
        <v>0</v>
      </c>
      <c r="BF8" s="80">
        <f t="shared" ref="BF8" si="5">(N8+S8+X8+AC8)-(C8+D8)</f>
        <v>0</v>
      </c>
      <c r="BG8" s="81">
        <f t="shared" ref="BG8" si="6">(O8+T8+Y8+AD8)-H8</f>
        <v>0</v>
      </c>
    </row>
    <row r="9" spans="1:59">
      <c r="A9" s="3288" t="s">
        <v>1634</v>
      </c>
      <c r="B9" s="820">
        <f>SUM(B7:B8)</f>
        <v>21</v>
      </c>
      <c r="C9" s="820">
        <f xml:space="preserve"> SUM(C7:C8)</f>
        <v>8</v>
      </c>
      <c r="D9" s="821">
        <f t="shared" ref="D9:H9" si="7" xml:space="preserve"> SUM(D7:D8)</f>
        <v>5</v>
      </c>
      <c r="E9" s="822">
        <f xml:space="preserve"> SUM(E7:E8)</f>
        <v>0</v>
      </c>
      <c r="F9" s="820">
        <f xml:space="preserve"> SUM(F7:F8)</f>
        <v>5</v>
      </c>
      <c r="G9" s="823">
        <f t="shared" ref="G9" si="8" xml:space="preserve"> SUM(G7:G8)</f>
        <v>0</v>
      </c>
      <c r="H9" s="824">
        <f t="shared" si="7"/>
        <v>0</v>
      </c>
      <c r="I9" s="1527"/>
      <c r="J9" s="1527"/>
      <c r="K9" s="3620"/>
      <c r="L9" s="1527"/>
      <c r="M9" s="792"/>
      <c r="N9" s="792"/>
      <c r="O9" s="792"/>
      <c r="P9" s="3621"/>
      <c r="Q9" s="3621"/>
      <c r="R9" s="3622"/>
      <c r="S9" s="1530"/>
      <c r="T9" s="1530"/>
      <c r="U9" s="1527"/>
      <c r="V9" s="1527"/>
      <c r="W9" s="792"/>
      <c r="X9" s="792"/>
      <c r="Y9" s="792"/>
      <c r="Z9" s="3621"/>
      <c r="AA9" s="3621"/>
      <c r="AB9" s="3622"/>
      <c r="AC9" s="2474"/>
      <c r="AD9" s="792"/>
      <c r="AE9" s="3621"/>
      <c r="AF9" s="3621"/>
      <c r="AG9" s="3622"/>
      <c r="AH9" s="2474"/>
      <c r="AI9" s="792"/>
      <c r="AJ9" s="3621"/>
      <c r="AK9" s="3621"/>
      <c r="AL9" s="3622"/>
      <c r="AM9" s="2474"/>
      <c r="AN9" s="792"/>
      <c r="AO9" s="3621"/>
      <c r="AP9" s="3621"/>
      <c r="AQ9" s="3622"/>
      <c r="AR9" s="2474"/>
      <c r="AS9" s="792"/>
      <c r="AT9" s="3623"/>
      <c r="AU9" s="3325"/>
      <c r="AV9" s="3624"/>
      <c r="AW9" s="3625"/>
      <c r="AX9" s="3626">
        <f>SUM(AX7:AX8)</f>
        <v>1</v>
      </c>
      <c r="AY9" s="3294"/>
      <c r="AZ9" s="3295"/>
      <c r="BA9" s="3627"/>
      <c r="BB9" s="3294"/>
      <c r="BC9" s="3295"/>
      <c r="BD9" s="3628"/>
      <c r="BE9" s="3629"/>
      <c r="BF9" s="3629"/>
      <c r="BG9" s="3629"/>
    </row>
    <row r="10" spans="1:59" ht="30.6" customHeight="1">
      <c r="A10" s="5114" t="s">
        <v>1575</v>
      </c>
      <c r="B10" s="2318">
        <v>12</v>
      </c>
      <c r="C10" s="3606"/>
      <c r="D10" s="2283">
        <f>SUM(F10:G10)</f>
        <v>6</v>
      </c>
      <c r="E10" s="2285"/>
      <c r="F10" s="2622">
        <v>6</v>
      </c>
      <c r="G10" s="2285"/>
      <c r="H10" s="3608"/>
      <c r="I10" s="123" t="s">
        <v>1576</v>
      </c>
      <c r="J10" s="123"/>
      <c r="K10" s="327" t="s">
        <v>1635</v>
      </c>
      <c r="L10" s="68" t="s">
        <v>1636</v>
      </c>
      <c r="M10" s="469">
        <v>12</v>
      </c>
      <c r="N10" s="469">
        <v>6</v>
      </c>
      <c r="O10" s="469"/>
      <c r="P10" s="3609"/>
      <c r="Q10" s="3609"/>
      <c r="R10" s="3018"/>
      <c r="S10" s="3018"/>
      <c r="T10" s="3018"/>
      <c r="U10" s="3609"/>
      <c r="V10" s="3609"/>
      <c r="W10" s="3018"/>
      <c r="X10" s="3018"/>
      <c r="Y10" s="3018"/>
      <c r="Z10" s="3609"/>
      <c r="AA10" s="3609"/>
      <c r="AB10" s="3018"/>
      <c r="AC10" s="3630"/>
      <c r="AD10" s="3018"/>
      <c r="AE10" s="3609"/>
      <c r="AF10" s="3609"/>
      <c r="AG10" s="3018"/>
      <c r="AH10" s="3630"/>
      <c r="AI10" s="3018"/>
      <c r="AJ10" s="3609"/>
      <c r="AK10" s="3609"/>
      <c r="AL10" s="3018"/>
      <c r="AM10" s="3630"/>
      <c r="AN10" s="3018"/>
      <c r="AO10" s="3609"/>
      <c r="AP10" s="3609"/>
      <c r="AQ10" s="3018"/>
      <c r="AR10" s="3630"/>
      <c r="AS10" s="3018"/>
      <c r="AT10" s="3612" t="s">
        <v>191</v>
      </c>
      <c r="AU10" s="3613">
        <v>0.25</v>
      </c>
      <c r="AV10" s="3614"/>
      <c r="AW10" s="3615"/>
      <c r="AX10" s="3616">
        <f>SUM(AU10:AW10)</f>
        <v>0.25</v>
      </c>
      <c r="AY10" s="3298"/>
      <c r="AZ10" s="3299"/>
      <c r="BA10" s="3300"/>
      <c r="BB10" s="3298"/>
      <c r="BC10" s="3299"/>
      <c r="BD10" s="3300"/>
      <c r="BE10" s="2149">
        <f t="shared" ref="BE10:BE13" si="9">(M10+R10+W10+AB10)-B10</f>
        <v>0</v>
      </c>
      <c r="BF10" s="80">
        <f t="shared" ref="BF10:BF13" si="10">(N10+S10+X10+AC10)-(C10+D10)</f>
        <v>0</v>
      </c>
      <c r="BG10" s="81">
        <f t="shared" ref="BG10:BG13" si="11">(O10+T10+Y10+AD10)-H10</f>
        <v>0</v>
      </c>
    </row>
    <row r="11" spans="1:59" ht="30.6" customHeight="1">
      <c r="A11" s="5114"/>
      <c r="B11" s="2318">
        <v>10</v>
      </c>
      <c r="C11" s="2318">
        <v>6</v>
      </c>
      <c r="D11" s="2283">
        <f t="shared" ref="D11:D13" si="12">SUM(E11:G11)</f>
        <v>5</v>
      </c>
      <c r="E11" s="2622">
        <v>5</v>
      </c>
      <c r="F11" s="3607"/>
      <c r="G11" s="2362"/>
      <c r="H11" s="3608"/>
      <c r="I11" s="123" t="s">
        <v>1578</v>
      </c>
      <c r="J11" s="123"/>
      <c r="K11" s="327" t="s">
        <v>1637</v>
      </c>
      <c r="L11" s="68" t="s">
        <v>1612</v>
      </c>
      <c r="M11" s="857">
        <v>10</v>
      </c>
      <c r="N11" s="857">
        <v>5</v>
      </c>
      <c r="O11" s="857"/>
      <c r="P11" s="3609" t="s">
        <v>1638</v>
      </c>
      <c r="Q11" s="3609" t="s">
        <v>1035</v>
      </c>
      <c r="R11" s="3631"/>
      <c r="S11" s="3631">
        <v>3</v>
      </c>
      <c r="T11" s="3631"/>
      <c r="U11" s="3609" t="s">
        <v>86</v>
      </c>
      <c r="V11" s="3609"/>
      <c r="W11" s="3631"/>
      <c r="X11" s="3631">
        <v>3</v>
      </c>
      <c r="Y11" s="3631"/>
      <c r="Z11" s="3609"/>
      <c r="AA11" s="3609"/>
      <c r="AB11" s="3631"/>
      <c r="AC11" s="3632"/>
      <c r="AD11" s="3631"/>
      <c r="AE11" s="3609"/>
      <c r="AF11" s="3609"/>
      <c r="AG11" s="3631"/>
      <c r="AH11" s="3632"/>
      <c r="AI11" s="3631"/>
      <c r="AJ11" s="3609"/>
      <c r="AK11" s="3609"/>
      <c r="AL11" s="3631"/>
      <c r="AM11" s="3632"/>
      <c r="AN11" s="3631"/>
      <c r="AO11" s="3609"/>
      <c r="AP11" s="3609"/>
      <c r="AQ11" s="3631"/>
      <c r="AR11" s="3632"/>
      <c r="AS11" s="3631"/>
      <c r="AT11" s="3612" t="s">
        <v>191</v>
      </c>
      <c r="AU11" s="3613">
        <v>0.5</v>
      </c>
      <c r="AV11" s="3614"/>
      <c r="AW11" s="3615"/>
      <c r="AX11" s="3616">
        <f>SUM(AU11:AW11)</f>
        <v>0.5</v>
      </c>
      <c r="AY11" s="3298"/>
      <c r="AZ11" s="3299"/>
      <c r="BA11" s="3300"/>
      <c r="BB11" s="3298"/>
      <c r="BC11" s="3299"/>
      <c r="BD11" s="3300"/>
      <c r="BE11" s="2149">
        <f t="shared" si="9"/>
        <v>0</v>
      </c>
      <c r="BF11" s="80">
        <f t="shared" si="10"/>
        <v>0</v>
      </c>
      <c r="BG11" s="81">
        <f t="shared" si="11"/>
        <v>0</v>
      </c>
    </row>
    <row r="12" spans="1:59" ht="30.6" customHeight="1">
      <c r="A12" s="5114"/>
      <c r="B12" s="2318">
        <v>15</v>
      </c>
      <c r="C12" s="2319"/>
      <c r="D12" s="2283">
        <f t="shared" si="12"/>
        <v>0</v>
      </c>
      <c r="E12" s="3606"/>
      <c r="F12" s="3607"/>
      <c r="G12" s="2285"/>
      <c r="H12" s="3608"/>
      <c r="I12" s="123" t="s">
        <v>1583</v>
      </c>
      <c r="J12" s="123"/>
      <c r="K12" s="327" t="s">
        <v>1639</v>
      </c>
      <c r="L12" s="68" t="s">
        <v>1585</v>
      </c>
      <c r="M12" s="857">
        <v>15</v>
      </c>
      <c r="N12" s="857"/>
      <c r="O12" s="857"/>
      <c r="P12" s="3609"/>
      <c r="Q12" s="3609"/>
      <c r="R12" s="3631"/>
      <c r="S12" s="3631"/>
      <c r="T12" s="3631"/>
      <c r="U12" s="3609"/>
      <c r="V12" s="3609"/>
      <c r="W12" s="3631"/>
      <c r="X12" s="3631"/>
      <c r="Y12" s="3631"/>
      <c r="Z12" s="3609"/>
      <c r="AA12" s="3609"/>
      <c r="AB12" s="3631"/>
      <c r="AC12" s="3632"/>
      <c r="AD12" s="3631"/>
      <c r="AE12" s="3609"/>
      <c r="AF12" s="3609"/>
      <c r="AG12" s="3631"/>
      <c r="AH12" s="3632"/>
      <c r="AI12" s="3631"/>
      <c r="AJ12" s="3609"/>
      <c r="AK12" s="3609"/>
      <c r="AL12" s="3631"/>
      <c r="AM12" s="3632"/>
      <c r="AN12" s="3631"/>
      <c r="AO12" s="3609"/>
      <c r="AP12" s="3609"/>
      <c r="AQ12" s="3631"/>
      <c r="AR12" s="3632"/>
      <c r="AS12" s="3631"/>
      <c r="AT12" s="3612" t="s">
        <v>228</v>
      </c>
      <c r="AU12" s="3613">
        <v>0.25</v>
      </c>
      <c r="AV12" s="3614"/>
      <c r="AW12" s="3615"/>
      <c r="AX12" s="3616">
        <f>SUM(AU12:AW12)</f>
        <v>0.25</v>
      </c>
      <c r="AY12" s="3298"/>
      <c r="AZ12" s="3299"/>
      <c r="BA12" s="3300"/>
      <c r="BB12" s="3298"/>
      <c r="BC12" s="3299"/>
      <c r="BD12" s="3300"/>
      <c r="BE12" s="2149">
        <f t="shared" si="9"/>
        <v>0</v>
      </c>
      <c r="BF12" s="80">
        <f t="shared" si="10"/>
        <v>0</v>
      </c>
      <c r="BG12" s="81">
        <f t="shared" si="11"/>
        <v>0</v>
      </c>
    </row>
    <row r="13" spans="1:59" ht="30.6" customHeight="1">
      <c r="A13" s="5114"/>
      <c r="B13" s="2318">
        <v>18</v>
      </c>
      <c r="C13" s="2319"/>
      <c r="D13" s="2283">
        <f t="shared" si="12"/>
        <v>0</v>
      </c>
      <c r="E13" s="3606"/>
      <c r="F13" s="3607"/>
      <c r="G13" s="2285"/>
      <c r="H13" s="3608"/>
      <c r="I13" s="123" t="s">
        <v>1586</v>
      </c>
      <c r="J13" s="123"/>
      <c r="K13" s="327" t="s">
        <v>1640</v>
      </c>
      <c r="L13" s="68" t="s">
        <v>1641</v>
      </c>
      <c r="M13" s="511">
        <v>18</v>
      </c>
      <c r="N13" s="511"/>
      <c r="O13" s="511"/>
      <c r="P13" s="3609"/>
      <c r="Q13" s="3609"/>
      <c r="R13" s="3610"/>
      <c r="S13" s="3610"/>
      <c r="T13" s="3610"/>
      <c r="U13" s="3609"/>
      <c r="V13" s="3609"/>
      <c r="W13" s="3610"/>
      <c r="X13" s="3610"/>
      <c r="Y13" s="3610"/>
      <c r="Z13" s="3609"/>
      <c r="AA13" s="3609"/>
      <c r="AB13" s="3610"/>
      <c r="AC13" s="3611"/>
      <c r="AD13" s="3610"/>
      <c r="AE13" s="3609"/>
      <c r="AF13" s="3609"/>
      <c r="AG13" s="3610"/>
      <c r="AH13" s="3611"/>
      <c r="AI13" s="3610"/>
      <c r="AJ13" s="3609"/>
      <c r="AK13" s="3609"/>
      <c r="AL13" s="3610"/>
      <c r="AM13" s="3611"/>
      <c r="AN13" s="3610"/>
      <c r="AO13" s="3609"/>
      <c r="AP13" s="3609"/>
      <c r="AQ13" s="3610"/>
      <c r="AR13" s="3611"/>
      <c r="AS13" s="3610"/>
      <c r="AT13" s="3612" t="s">
        <v>396</v>
      </c>
      <c r="AU13" s="3633"/>
      <c r="AV13" s="3614"/>
      <c r="AW13" s="3615"/>
      <c r="AX13" s="3634"/>
      <c r="AY13" s="3298"/>
      <c r="AZ13" s="3299"/>
      <c r="BA13" s="3300"/>
      <c r="BB13" s="3298"/>
      <c r="BC13" s="3299"/>
      <c r="BD13" s="3300"/>
      <c r="BE13" s="2149">
        <f t="shared" si="9"/>
        <v>0</v>
      </c>
      <c r="BF13" s="80">
        <f t="shared" si="10"/>
        <v>0</v>
      </c>
      <c r="BG13" s="81">
        <f t="shared" si="11"/>
        <v>0</v>
      </c>
    </row>
    <row r="14" spans="1:59">
      <c r="A14" s="3288" t="s">
        <v>1642</v>
      </c>
      <c r="B14" s="820">
        <f>SUM(B10:B13)</f>
        <v>55</v>
      </c>
      <c r="C14" s="820">
        <f>SUM(C10:C13)</f>
        <v>6</v>
      </c>
      <c r="D14" s="821">
        <f>SUM(D10:D13)</f>
        <v>11</v>
      </c>
      <c r="E14" s="822">
        <f t="shared" ref="E14:H14" si="13">SUM(E10:E13)</f>
        <v>5</v>
      </c>
      <c r="F14" s="820">
        <f>SUM(F10:F13)</f>
        <v>6</v>
      </c>
      <c r="G14" s="823">
        <f t="shared" ref="G14" si="14">SUM(G10:G13)</f>
        <v>0</v>
      </c>
      <c r="H14" s="1713">
        <f t="shared" si="13"/>
        <v>0</v>
      </c>
      <c r="I14" s="1527"/>
      <c r="J14" s="1527"/>
      <c r="K14" s="3620"/>
      <c r="L14" s="1527"/>
      <c r="M14" s="792"/>
      <c r="N14" s="792"/>
      <c r="O14" s="792"/>
      <c r="P14" s="3621"/>
      <c r="Q14" s="3621"/>
      <c r="R14" s="3622"/>
      <c r="S14" s="1530"/>
      <c r="T14" s="1530"/>
      <c r="U14" s="1527"/>
      <c r="V14" s="1527"/>
      <c r="W14" s="792"/>
      <c r="X14" s="792"/>
      <c r="Y14" s="792"/>
      <c r="Z14" s="3621"/>
      <c r="AA14" s="3621"/>
      <c r="AB14" s="3622"/>
      <c r="AC14" s="2474"/>
      <c r="AD14" s="792"/>
      <c r="AE14" s="3621"/>
      <c r="AF14" s="3621"/>
      <c r="AG14" s="3622"/>
      <c r="AH14" s="2474"/>
      <c r="AI14" s="792"/>
      <c r="AJ14" s="3621"/>
      <c r="AK14" s="3621"/>
      <c r="AL14" s="3622"/>
      <c r="AM14" s="2474"/>
      <c r="AN14" s="792"/>
      <c r="AO14" s="3621"/>
      <c r="AP14" s="3621"/>
      <c r="AQ14" s="3622"/>
      <c r="AR14" s="2474"/>
      <c r="AS14" s="792"/>
      <c r="AT14" s="3623"/>
      <c r="AU14" s="3325"/>
      <c r="AV14" s="3624"/>
      <c r="AW14" s="3625"/>
      <c r="AX14" s="3626">
        <f>SUM(AX10:AX13)</f>
        <v>1</v>
      </c>
      <c r="AY14" s="3305"/>
      <c r="AZ14" s="3295"/>
      <c r="BA14" s="3296"/>
      <c r="BB14" s="3305"/>
      <c r="BC14" s="3295"/>
      <c r="BD14" s="867"/>
      <c r="BE14" s="3629"/>
      <c r="BF14" s="3629"/>
      <c r="BG14" s="3629"/>
    </row>
    <row r="15" spans="1:59" ht="30.6" customHeight="1">
      <c r="A15" s="5114" t="s">
        <v>961</v>
      </c>
      <c r="B15" s="2318">
        <v>10</v>
      </c>
      <c r="C15" s="2318">
        <v>5</v>
      </c>
      <c r="D15" s="2283">
        <f t="shared" ref="D15:D16" si="15">SUM(E15:G15)</f>
        <v>0</v>
      </c>
      <c r="E15" s="3606"/>
      <c r="F15" s="3607"/>
      <c r="G15" s="2285"/>
      <c r="H15" s="3608"/>
      <c r="I15" s="123" t="s">
        <v>1643</v>
      </c>
      <c r="J15" s="123"/>
      <c r="K15" s="327" t="s">
        <v>966</v>
      </c>
      <c r="L15" s="68" t="s">
        <v>377</v>
      </c>
      <c r="M15" s="511">
        <v>15</v>
      </c>
      <c r="N15" s="511">
        <v>5</v>
      </c>
      <c r="O15" s="511"/>
      <c r="P15" s="3609"/>
      <c r="Q15" s="3609"/>
      <c r="R15" s="3610"/>
      <c r="S15" s="3610"/>
      <c r="T15" s="3610"/>
      <c r="U15" s="3609"/>
      <c r="V15" s="3609"/>
      <c r="W15" s="3610"/>
      <c r="X15" s="3610"/>
      <c r="Y15" s="3610"/>
      <c r="Z15" s="3609"/>
      <c r="AA15" s="3609"/>
      <c r="AB15" s="3610"/>
      <c r="AC15" s="3611"/>
      <c r="AD15" s="3610"/>
      <c r="AE15" s="3609"/>
      <c r="AF15" s="3609"/>
      <c r="AG15" s="3610"/>
      <c r="AH15" s="3611"/>
      <c r="AI15" s="3610"/>
      <c r="AJ15" s="3609"/>
      <c r="AK15" s="3609"/>
      <c r="AL15" s="3610"/>
      <c r="AM15" s="3611"/>
      <c r="AN15" s="3610"/>
      <c r="AO15" s="3609"/>
      <c r="AP15" s="3609"/>
      <c r="AQ15" s="3610"/>
      <c r="AR15" s="3611"/>
      <c r="AS15" s="3610"/>
      <c r="AT15" s="3612" t="s">
        <v>191</v>
      </c>
      <c r="AU15" s="3613">
        <v>0.5</v>
      </c>
      <c r="AV15" s="3635"/>
      <c r="AW15" s="3636"/>
      <c r="AX15" s="3616">
        <f>SUM(AU15:AW15)</f>
        <v>0.5</v>
      </c>
      <c r="AY15" s="3279"/>
      <c r="AZ15" s="3370"/>
      <c r="BA15" s="3637"/>
      <c r="BB15" s="3638"/>
      <c r="BC15" s="3639"/>
      <c r="BD15" s="3637"/>
      <c r="BE15" s="2149">
        <f t="shared" ref="BE15:BE16" si="16">(M15+R15+W15+AB15)-B15</f>
        <v>5</v>
      </c>
      <c r="BF15" s="80">
        <f t="shared" ref="BF15:BF16" si="17">(N15+S15+X15+AC15)-(C15+D15)</f>
        <v>0</v>
      </c>
      <c r="BG15" s="81">
        <f t="shared" ref="BG15:BG16" si="18">(O15+T15+Y15+AD15)-H15</f>
        <v>0</v>
      </c>
    </row>
    <row r="16" spans="1:59" ht="30.6" customHeight="1">
      <c r="A16" s="5114"/>
      <c r="B16" s="2318">
        <v>22</v>
      </c>
      <c r="C16" s="2318">
        <v>6</v>
      </c>
      <c r="D16" s="2283">
        <f t="shared" si="15"/>
        <v>0</v>
      </c>
      <c r="E16" s="3606"/>
      <c r="F16" s="3607"/>
      <c r="G16" s="2285"/>
      <c r="H16" s="3608"/>
      <c r="I16" s="123" t="s">
        <v>1644</v>
      </c>
      <c r="J16" s="123"/>
      <c r="K16" s="327" t="s">
        <v>385</v>
      </c>
      <c r="L16" s="68" t="s">
        <v>949</v>
      </c>
      <c r="M16" s="511" t="s">
        <v>1645</v>
      </c>
      <c r="N16" s="511" t="s">
        <v>1646</v>
      </c>
      <c r="O16" s="511"/>
      <c r="P16" s="3609" t="s">
        <v>1647</v>
      </c>
      <c r="Q16" s="3609" t="s">
        <v>1607</v>
      </c>
      <c r="R16" s="3610">
        <v>11</v>
      </c>
      <c r="S16" s="3610">
        <v>3</v>
      </c>
      <c r="T16" s="3610"/>
      <c r="U16" s="3609" t="s">
        <v>1648</v>
      </c>
      <c r="V16" s="3609" t="s">
        <v>1649</v>
      </c>
      <c r="W16" s="3610">
        <v>5.5</v>
      </c>
      <c r="X16" s="3610">
        <v>1.5</v>
      </c>
      <c r="Y16" s="3610"/>
      <c r="Z16" s="3609"/>
      <c r="AA16" s="3609"/>
      <c r="AB16" s="3610"/>
      <c r="AC16" s="3611"/>
      <c r="AD16" s="3610"/>
      <c r="AE16" s="3609"/>
      <c r="AF16" s="3609"/>
      <c r="AG16" s="3610"/>
      <c r="AH16" s="3611"/>
      <c r="AI16" s="3610"/>
      <c r="AJ16" s="3609"/>
      <c r="AK16" s="3609"/>
      <c r="AL16" s="3610"/>
      <c r="AM16" s="3611"/>
      <c r="AN16" s="3610"/>
      <c r="AO16" s="3609"/>
      <c r="AP16" s="3609"/>
      <c r="AQ16" s="3610"/>
      <c r="AR16" s="3611"/>
      <c r="AS16" s="3610"/>
      <c r="AT16" s="3612" t="s">
        <v>228</v>
      </c>
      <c r="AU16" s="3613">
        <v>0.5</v>
      </c>
      <c r="AV16" s="3635"/>
      <c r="AW16" s="3636"/>
      <c r="AX16" s="3616">
        <f>SUM(AU16:AW16)</f>
        <v>0.5</v>
      </c>
      <c r="AY16" s="3279"/>
      <c r="AZ16" s="3370"/>
      <c r="BA16" s="3637"/>
      <c r="BB16" s="3638"/>
      <c r="BC16" s="3639"/>
      <c r="BD16" s="3637"/>
      <c r="BE16" s="2149" t="e">
        <f t="shared" si="16"/>
        <v>#VALUE!</v>
      </c>
      <c r="BF16" s="80" t="e">
        <f t="shared" si="17"/>
        <v>#VALUE!</v>
      </c>
      <c r="BG16" s="81">
        <f t="shared" si="18"/>
        <v>0</v>
      </c>
    </row>
    <row r="17" spans="1:59">
      <c r="A17" s="3288" t="s">
        <v>1650</v>
      </c>
      <c r="B17" s="820">
        <f>SUM(B15:B16)</f>
        <v>32</v>
      </c>
      <c r="C17" s="820">
        <f>SUM(C15:C16)</f>
        <v>11</v>
      </c>
      <c r="D17" s="821">
        <f t="shared" ref="D17:H17" si="19">SUM(D15:D16)</f>
        <v>0</v>
      </c>
      <c r="E17" s="822">
        <f t="shared" si="19"/>
        <v>0</v>
      </c>
      <c r="F17" s="820">
        <f t="shared" ref="F17:G17" si="20">SUM(F15:F16)</f>
        <v>0</v>
      </c>
      <c r="G17" s="823">
        <f t="shared" si="20"/>
        <v>0</v>
      </c>
      <c r="H17" s="824">
        <f t="shared" si="19"/>
        <v>0</v>
      </c>
      <c r="I17" s="1527"/>
      <c r="J17" s="1527"/>
      <c r="K17" s="3620"/>
      <c r="L17" s="1527"/>
      <c r="M17" s="792"/>
      <c r="N17" s="792"/>
      <c r="O17" s="792"/>
      <c r="P17" s="3621"/>
      <c r="Q17" s="3621"/>
      <c r="R17" s="3622"/>
      <c r="S17" s="1530"/>
      <c r="T17" s="1530"/>
      <c r="U17" s="1527"/>
      <c r="V17" s="1527"/>
      <c r="W17" s="792"/>
      <c r="X17" s="792"/>
      <c r="Y17" s="792"/>
      <c r="Z17" s="3621"/>
      <c r="AA17" s="3621"/>
      <c r="AB17" s="3622"/>
      <c r="AC17" s="2474"/>
      <c r="AD17" s="792"/>
      <c r="AE17" s="3621"/>
      <c r="AF17" s="3621"/>
      <c r="AG17" s="3622"/>
      <c r="AH17" s="2474"/>
      <c r="AI17" s="792"/>
      <c r="AJ17" s="3621"/>
      <c r="AK17" s="3621"/>
      <c r="AL17" s="3622"/>
      <c r="AM17" s="2474"/>
      <c r="AN17" s="792"/>
      <c r="AO17" s="3621"/>
      <c r="AP17" s="3621"/>
      <c r="AQ17" s="3622"/>
      <c r="AR17" s="2474"/>
      <c r="AS17" s="792"/>
      <c r="AT17" s="3623"/>
      <c r="AU17" s="3325"/>
      <c r="AV17" s="3624"/>
      <c r="AW17" s="3625"/>
      <c r="AX17" s="3626">
        <f>SUM(AX15:AX16)</f>
        <v>1</v>
      </c>
      <c r="AY17" s="3314"/>
      <c r="AZ17" s="866"/>
      <c r="BA17" s="3640"/>
      <c r="BB17" s="3641"/>
      <c r="BC17" s="3642"/>
      <c r="BD17" s="3627"/>
      <c r="BE17" s="3629"/>
      <c r="BF17" s="3629"/>
      <c r="BG17" s="3629"/>
    </row>
    <row r="18" spans="1:59" ht="30.6" customHeight="1">
      <c r="A18" s="5382" t="s">
        <v>1651</v>
      </c>
      <c r="B18" s="2318">
        <v>15</v>
      </c>
      <c r="C18" s="2318">
        <v>5</v>
      </c>
      <c r="D18" s="2283">
        <f t="shared" ref="D18:D20" si="21">SUM(E18:G18)</f>
        <v>5</v>
      </c>
      <c r="E18" s="2622">
        <v>5</v>
      </c>
      <c r="F18" s="3643"/>
      <c r="G18" s="3644"/>
      <c r="H18" s="3645"/>
      <c r="I18" s="1615" t="s">
        <v>1652</v>
      </c>
      <c r="J18" s="1615"/>
      <c r="K18" s="327" t="s">
        <v>1653</v>
      </c>
      <c r="L18" s="68" t="s">
        <v>1654</v>
      </c>
      <c r="M18" s="469">
        <v>15</v>
      </c>
      <c r="N18" s="469">
        <v>10</v>
      </c>
      <c r="O18" s="469"/>
      <c r="P18" s="3609"/>
      <c r="Q18" s="3609"/>
      <c r="R18" s="3018"/>
      <c r="S18" s="3018"/>
      <c r="T18" s="3018"/>
      <c r="U18" s="3609"/>
      <c r="V18" s="3609"/>
      <c r="W18" s="3018"/>
      <c r="X18" s="3018"/>
      <c r="Y18" s="3018"/>
      <c r="Z18" s="3609"/>
      <c r="AA18" s="3609"/>
      <c r="AB18" s="3018"/>
      <c r="AC18" s="3630"/>
      <c r="AD18" s="3018"/>
      <c r="AE18" s="3609"/>
      <c r="AF18" s="3609"/>
      <c r="AG18" s="3018"/>
      <c r="AH18" s="3630"/>
      <c r="AI18" s="3018"/>
      <c r="AJ18" s="3609"/>
      <c r="AK18" s="3609"/>
      <c r="AL18" s="3018"/>
      <c r="AM18" s="3630"/>
      <c r="AN18" s="3018"/>
      <c r="AO18" s="3609"/>
      <c r="AP18" s="3609"/>
      <c r="AQ18" s="3018"/>
      <c r="AR18" s="3630"/>
      <c r="AS18" s="3018"/>
      <c r="AT18" s="3646"/>
      <c r="AU18" s="3647"/>
      <c r="AV18" s="3635"/>
      <c r="AW18" s="3636"/>
      <c r="AX18" s="3634"/>
      <c r="AY18" s="3308" t="s">
        <v>180</v>
      </c>
      <c r="AZ18" s="3309" t="s">
        <v>685</v>
      </c>
      <c r="BA18" s="3648">
        <v>0.67</v>
      </c>
      <c r="BB18" s="3308" t="s">
        <v>180</v>
      </c>
      <c r="BC18" s="3309" t="s">
        <v>685</v>
      </c>
      <c r="BD18" s="3648">
        <v>0.67</v>
      </c>
      <c r="BE18" s="2149">
        <f t="shared" ref="BE18:BE19" si="22">(M18+R18+W18+AB18)-B18</f>
        <v>0</v>
      </c>
      <c r="BF18" s="80">
        <f t="shared" ref="BF18:BF19" si="23">(N18+S18+X18+AC18)-(C18+D18)</f>
        <v>0</v>
      </c>
      <c r="BG18" s="81">
        <f t="shared" ref="BG18:BG19" si="24">(O18+T18+Y18+AD18)-H18</f>
        <v>0</v>
      </c>
    </row>
    <row r="19" spans="1:59" ht="30.6" customHeight="1">
      <c r="A19" s="5382"/>
      <c r="B19" s="2318">
        <v>25</v>
      </c>
      <c r="C19" s="2319"/>
      <c r="D19" s="2283">
        <f t="shared" si="21"/>
        <v>10</v>
      </c>
      <c r="E19" s="2622">
        <v>10</v>
      </c>
      <c r="F19" s="3643"/>
      <c r="G19" s="3644"/>
      <c r="H19" s="3645"/>
      <c r="I19" s="1615" t="s">
        <v>1655</v>
      </c>
      <c r="J19" s="1615"/>
      <c r="K19" s="327" t="s">
        <v>1656</v>
      </c>
      <c r="L19" s="68" t="s">
        <v>1593</v>
      </c>
      <c r="M19" s="511">
        <v>18</v>
      </c>
      <c r="N19" s="511">
        <v>5</v>
      </c>
      <c r="O19" s="511"/>
      <c r="P19" s="3609" t="s">
        <v>1657</v>
      </c>
      <c r="Q19" s="3609" t="s">
        <v>1658</v>
      </c>
      <c r="R19" s="3610">
        <v>7</v>
      </c>
      <c r="S19" s="3610">
        <v>5</v>
      </c>
      <c r="T19" s="3610"/>
      <c r="U19" s="3609"/>
      <c r="V19" s="3609"/>
      <c r="W19" s="3610"/>
      <c r="X19" s="3610"/>
      <c r="Y19" s="3610"/>
      <c r="Z19" s="3609"/>
      <c r="AA19" s="3609"/>
      <c r="AB19" s="3610"/>
      <c r="AC19" s="3611"/>
      <c r="AD19" s="3610"/>
      <c r="AE19" s="3609"/>
      <c r="AF19" s="3609"/>
      <c r="AG19" s="3610"/>
      <c r="AH19" s="3611"/>
      <c r="AI19" s="3610"/>
      <c r="AJ19" s="3609"/>
      <c r="AK19" s="3609"/>
      <c r="AL19" s="3610"/>
      <c r="AM19" s="3611"/>
      <c r="AN19" s="3610"/>
      <c r="AO19" s="3609"/>
      <c r="AP19" s="3609"/>
      <c r="AQ19" s="3610"/>
      <c r="AR19" s="3611"/>
      <c r="AS19" s="3610"/>
      <c r="AT19" s="3612" t="s">
        <v>228</v>
      </c>
      <c r="AU19" s="3649">
        <v>0.2</v>
      </c>
      <c r="AV19" s="3635"/>
      <c r="AW19" s="3636"/>
      <c r="AX19" s="3616">
        <f>SUM(AU19:AW19)</f>
        <v>0.2</v>
      </c>
      <c r="AY19" s="3298"/>
      <c r="AZ19" s="3341"/>
      <c r="BA19" s="3340"/>
      <c r="BB19" s="3150"/>
      <c r="BC19" s="3341"/>
      <c r="BD19" s="3650"/>
      <c r="BE19" s="2149">
        <f t="shared" si="22"/>
        <v>0</v>
      </c>
      <c r="BF19" s="80">
        <f t="shared" si="23"/>
        <v>0</v>
      </c>
      <c r="BG19" s="81">
        <f t="shared" si="24"/>
        <v>0</v>
      </c>
    </row>
    <row r="20" spans="1:59" ht="30.6" customHeight="1">
      <c r="A20" s="5382"/>
      <c r="B20" s="2318">
        <v>17</v>
      </c>
      <c r="C20" s="2319"/>
      <c r="D20" s="2283">
        <f t="shared" si="21"/>
        <v>0</v>
      </c>
      <c r="E20" s="3606"/>
      <c r="F20" s="3607"/>
      <c r="G20" s="2285"/>
      <c r="H20" s="3608"/>
      <c r="I20" s="123" t="s">
        <v>1659</v>
      </c>
      <c r="J20" s="123"/>
      <c r="K20" s="327" t="s">
        <v>1638</v>
      </c>
      <c r="L20" s="68" t="s">
        <v>1035</v>
      </c>
      <c r="M20" s="511">
        <v>10</v>
      </c>
      <c r="N20" s="511"/>
      <c r="O20" s="511"/>
      <c r="P20" s="3609" t="s">
        <v>1660</v>
      </c>
      <c r="Q20" s="3609" t="s">
        <v>330</v>
      </c>
      <c r="R20" s="3610">
        <v>7</v>
      </c>
      <c r="S20" s="3610"/>
      <c r="T20" s="3610"/>
      <c r="U20" s="3609"/>
      <c r="V20" s="3609"/>
      <c r="W20" s="3610"/>
      <c r="X20" s="3610"/>
      <c r="Y20" s="3610"/>
      <c r="Z20" s="3609"/>
      <c r="AA20" s="3609"/>
      <c r="AB20" s="3610"/>
      <c r="AC20" s="3611"/>
      <c r="AD20" s="3610"/>
      <c r="AE20" s="3609"/>
      <c r="AF20" s="3609"/>
      <c r="AG20" s="3610"/>
      <c r="AH20" s="3611"/>
      <c r="AI20" s="3610"/>
      <c r="AJ20" s="3609"/>
      <c r="AK20" s="3609"/>
      <c r="AL20" s="3610"/>
      <c r="AM20" s="3611"/>
      <c r="AN20" s="3610"/>
      <c r="AO20" s="3609"/>
      <c r="AP20" s="3609"/>
      <c r="AQ20" s="3610"/>
      <c r="AR20" s="3611"/>
      <c r="AS20" s="3610"/>
      <c r="AT20" s="3612" t="s">
        <v>228</v>
      </c>
      <c r="AU20" s="3649">
        <v>0.13</v>
      </c>
      <c r="AV20" s="3635"/>
      <c r="AW20" s="3636"/>
      <c r="AX20" s="3616">
        <f>SUM(AU20:AW20)</f>
        <v>0.13</v>
      </c>
      <c r="AY20" s="3298"/>
      <c r="AZ20" s="3341"/>
      <c r="BA20" s="3340"/>
      <c r="BB20" s="3150"/>
      <c r="BC20" s="3341"/>
      <c r="BD20" s="3650"/>
      <c r="BE20" s="2149">
        <f t="shared" ref="BE20" si="25">(M20+R20+W20+AB20)-B20</f>
        <v>0</v>
      </c>
      <c r="BF20" s="80">
        <f t="shared" ref="BF20" si="26">(N20+S20+X20+AC20)-(C20+D20)</f>
        <v>0</v>
      </c>
      <c r="BG20" s="81">
        <f t="shared" ref="BG20" si="27">(O20+T20+Y20+AD20)-H20</f>
        <v>0</v>
      </c>
    </row>
    <row r="21" spans="1:59">
      <c r="A21" s="3288" t="s">
        <v>1661</v>
      </c>
      <c r="B21" s="820">
        <f t="shared" ref="B21:C21" si="28">SUM(B18:B20)</f>
        <v>57</v>
      </c>
      <c r="C21" s="820">
        <f t="shared" si="28"/>
        <v>5</v>
      </c>
      <c r="D21" s="821">
        <f>SUM(D18:D20)</f>
        <v>15</v>
      </c>
      <c r="E21" s="822">
        <f t="shared" ref="E21:H21" si="29">SUM(E18:E20)</f>
        <v>15</v>
      </c>
      <c r="F21" s="820">
        <f t="shared" ref="F21:G21" si="30">SUM(F18:F20)</f>
        <v>0</v>
      </c>
      <c r="G21" s="823">
        <f t="shared" si="30"/>
        <v>0</v>
      </c>
      <c r="H21" s="1713">
        <f t="shared" si="29"/>
        <v>0</v>
      </c>
      <c r="I21" s="1527"/>
      <c r="J21" s="1527"/>
      <c r="K21" s="3620"/>
      <c r="L21" s="1527"/>
      <c r="M21" s="792"/>
      <c r="N21" s="792"/>
      <c r="O21" s="792"/>
      <c r="P21" s="3621"/>
      <c r="Q21" s="3621"/>
      <c r="R21" s="3622"/>
      <c r="S21" s="1530"/>
      <c r="T21" s="1530"/>
      <c r="U21" s="1527"/>
      <c r="V21" s="1527"/>
      <c r="W21" s="792"/>
      <c r="X21" s="792"/>
      <c r="Y21" s="792"/>
      <c r="Z21" s="3621"/>
      <c r="AA21" s="3621"/>
      <c r="AB21" s="3622"/>
      <c r="AC21" s="2474"/>
      <c r="AD21" s="493"/>
      <c r="AE21" s="3621"/>
      <c r="AF21" s="3621"/>
      <c r="AG21" s="3622"/>
      <c r="AH21" s="2474"/>
      <c r="AI21" s="493"/>
      <c r="AJ21" s="3621"/>
      <c r="AK21" s="3621"/>
      <c r="AL21" s="3622"/>
      <c r="AM21" s="2474"/>
      <c r="AN21" s="493"/>
      <c r="AO21" s="3621"/>
      <c r="AP21" s="3621"/>
      <c r="AQ21" s="3622"/>
      <c r="AR21" s="2474"/>
      <c r="AS21" s="493"/>
      <c r="AT21" s="3651"/>
      <c r="AU21" s="3325"/>
      <c r="AV21" s="3624"/>
      <c r="AW21" s="3625"/>
      <c r="AX21" s="3626">
        <f>SUM(AX18:AX20)</f>
        <v>0.33</v>
      </c>
      <c r="AY21" s="1068"/>
      <c r="AZ21" s="840"/>
      <c r="BA21" s="2329">
        <v>0.67</v>
      </c>
      <c r="BB21" s="1068"/>
      <c r="BC21" s="820"/>
      <c r="BD21" s="2329">
        <v>0.67</v>
      </c>
      <c r="BE21" s="3629"/>
      <c r="BF21" s="3629"/>
      <c r="BG21" s="3629"/>
    </row>
    <row r="22" spans="1:59" ht="30.6" customHeight="1">
      <c r="A22" s="5382" t="s">
        <v>1662</v>
      </c>
      <c r="B22" s="2318">
        <v>22</v>
      </c>
      <c r="C22" s="731">
        <v>5</v>
      </c>
      <c r="D22" s="2283">
        <f t="shared" ref="D22:D25" si="31">SUM(E22:G22)</f>
        <v>0</v>
      </c>
      <c r="E22" s="3652"/>
      <c r="F22" s="3643"/>
      <c r="G22" s="2285"/>
      <c r="H22" s="3645"/>
      <c r="I22" s="123" t="s">
        <v>1663</v>
      </c>
      <c r="J22" s="123"/>
      <c r="K22" s="327" t="s">
        <v>1577</v>
      </c>
      <c r="L22" s="68" t="s">
        <v>529</v>
      </c>
      <c r="M22" s="469">
        <v>4</v>
      </c>
      <c r="N22" s="469">
        <v>1</v>
      </c>
      <c r="O22" s="469"/>
      <c r="P22" s="3609" t="s">
        <v>1664</v>
      </c>
      <c r="Q22" s="3609" t="s">
        <v>1665</v>
      </c>
      <c r="R22" s="469">
        <v>1.5</v>
      </c>
      <c r="S22" s="469"/>
      <c r="T22" s="469"/>
      <c r="U22" s="3609" t="s">
        <v>1666</v>
      </c>
      <c r="V22" s="3609" t="s">
        <v>618</v>
      </c>
      <c r="W22" s="469">
        <v>4</v>
      </c>
      <c r="X22" s="469"/>
      <c r="Y22" s="469"/>
      <c r="Z22" s="3609" t="s">
        <v>1601</v>
      </c>
      <c r="AA22" s="3609" t="s">
        <v>1602</v>
      </c>
      <c r="AB22" s="469">
        <v>3</v>
      </c>
      <c r="AC22" s="471"/>
      <c r="AD22" s="469"/>
      <c r="AE22" s="3609" t="s">
        <v>1667</v>
      </c>
      <c r="AF22" s="3609" t="s">
        <v>568</v>
      </c>
      <c r="AG22" s="469">
        <v>3</v>
      </c>
      <c r="AH22" s="471"/>
      <c r="AI22" s="469"/>
      <c r="AJ22" s="3609" t="s">
        <v>1668</v>
      </c>
      <c r="AK22" s="3609" t="s">
        <v>1035</v>
      </c>
      <c r="AL22" s="469">
        <v>4</v>
      </c>
      <c r="AM22" s="471"/>
      <c r="AN22" s="469"/>
      <c r="AO22" s="3609" t="s">
        <v>1669</v>
      </c>
      <c r="AP22" s="3609" t="s">
        <v>709</v>
      </c>
      <c r="AQ22" s="469">
        <v>3</v>
      </c>
      <c r="AR22" s="471"/>
      <c r="AS22" s="469"/>
      <c r="AT22" s="3646"/>
      <c r="AU22" s="3647"/>
      <c r="AV22" s="3635"/>
      <c r="AW22" s="3636"/>
      <c r="AX22" s="3634"/>
      <c r="AY22" s="3308" t="s">
        <v>180</v>
      </c>
      <c r="AZ22" s="3309" t="s">
        <v>685</v>
      </c>
      <c r="BA22" s="3648">
        <v>0.6</v>
      </c>
      <c r="BB22" s="3308" t="s">
        <v>180</v>
      </c>
      <c r="BC22" s="3309" t="s">
        <v>685</v>
      </c>
      <c r="BD22" s="3648">
        <v>0.6</v>
      </c>
      <c r="BE22" s="2149">
        <f t="shared" ref="BE22:BE23" si="32">(M22+R22+W22+AB22)-B22</f>
        <v>-9.5</v>
      </c>
      <c r="BF22" s="80">
        <f t="shared" ref="BF22:BF23" si="33">(N22+S22+X22+AC22)-(C22+D22)</f>
        <v>-4</v>
      </c>
      <c r="BG22" s="81">
        <f>(O22+T22+Y22+AD22)-H22</f>
        <v>0</v>
      </c>
    </row>
    <row r="23" spans="1:59" ht="30.6" customHeight="1">
      <c r="A23" s="5382"/>
      <c r="B23" s="2318">
        <v>7</v>
      </c>
      <c r="C23" s="2319"/>
      <c r="D23" s="2283">
        <f t="shared" si="31"/>
        <v>0</v>
      </c>
      <c r="E23" s="3652"/>
      <c r="F23" s="3643"/>
      <c r="G23" s="2285"/>
      <c r="H23" s="3645"/>
      <c r="I23" s="123" t="s">
        <v>1670</v>
      </c>
      <c r="J23" s="123"/>
      <c r="K23" s="67" t="s">
        <v>1657</v>
      </c>
      <c r="L23" s="68" t="s">
        <v>1658</v>
      </c>
      <c r="M23" s="469">
        <v>7</v>
      </c>
      <c r="N23" s="469"/>
      <c r="O23" s="469"/>
      <c r="P23" s="3609"/>
      <c r="Q23" s="3609"/>
      <c r="R23" s="469"/>
      <c r="S23" s="469"/>
      <c r="T23" s="469"/>
      <c r="U23" s="3609"/>
      <c r="V23" s="3609"/>
      <c r="W23" s="469"/>
      <c r="X23" s="469"/>
      <c r="Y23" s="469"/>
      <c r="Z23" s="3609"/>
      <c r="AA23" s="3609"/>
      <c r="AB23" s="469"/>
      <c r="AC23" s="471"/>
      <c r="AD23" s="469"/>
      <c r="AE23" s="3609"/>
      <c r="AF23" s="3609"/>
      <c r="AG23" s="469"/>
      <c r="AH23" s="471"/>
      <c r="AI23" s="469"/>
      <c r="AJ23" s="3609"/>
      <c r="AK23" s="3609"/>
      <c r="AL23" s="469"/>
      <c r="AM23" s="471"/>
      <c r="AN23" s="469"/>
      <c r="AO23" s="3609"/>
      <c r="AP23" s="3609"/>
      <c r="AQ23" s="469"/>
      <c r="AR23" s="471"/>
      <c r="AS23" s="469"/>
      <c r="AT23" s="3612" t="s">
        <v>396</v>
      </c>
      <c r="AU23" s="3396"/>
      <c r="AV23" s="3635"/>
      <c r="AW23" s="3397"/>
      <c r="AX23" s="3634"/>
      <c r="AY23" s="3653"/>
      <c r="AZ23" s="3654"/>
      <c r="BA23" s="3655"/>
      <c r="BB23" s="3653"/>
      <c r="BC23" s="3654"/>
      <c r="BD23" s="3655"/>
      <c r="BE23" s="2149">
        <f t="shared" si="32"/>
        <v>0</v>
      </c>
      <c r="BF23" s="80">
        <f t="shared" si="33"/>
        <v>0</v>
      </c>
      <c r="BG23" s="81">
        <f t="shared" ref="BG23" si="34">(O23+T23+Y23+AD23)-H23</f>
        <v>0</v>
      </c>
    </row>
    <row r="24" spans="1:59" ht="30.6" customHeight="1">
      <c r="A24" s="5382"/>
      <c r="B24" s="2318">
        <v>15</v>
      </c>
      <c r="C24" s="2319"/>
      <c r="D24" s="2283">
        <f t="shared" si="31"/>
        <v>0</v>
      </c>
      <c r="E24" s="3652"/>
      <c r="F24" s="3643"/>
      <c r="G24" s="2285"/>
      <c r="H24" s="3645"/>
      <c r="I24" s="123" t="s">
        <v>1671</v>
      </c>
      <c r="J24" s="123"/>
      <c r="K24" s="327" t="s">
        <v>958</v>
      </c>
      <c r="L24" s="68" t="s">
        <v>959</v>
      </c>
      <c r="M24" s="469">
        <v>15</v>
      </c>
      <c r="N24" s="469"/>
      <c r="O24" s="469"/>
      <c r="P24" s="3609"/>
      <c r="Q24" s="3609"/>
      <c r="R24" s="469"/>
      <c r="S24" s="469"/>
      <c r="T24" s="469"/>
      <c r="U24" s="3609"/>
      <c r="V24" s="3609"/>
      <c r="W24" s="469"/>
      <c r="X24" s="469"/>
      <c r="Y24" s="469"/>
      <c r="Z24" s="3609"/>
      <c r="AA24" s="3609"/>
      <c r="AB24" s="469"/>
      <c r="AC24" s="471"/>
      <c r="AD24" s="469"/>
      <c r="AE24" s="3609"/>
      <c r="AF24" s="3609"/>
      <c r="AG24" s="469"/>
      <c r="AH24" s="471"/>
      <c r="AI24" s="469"/>
      <c r="AJ24" s="3609"/>
      <c r="AK24" s="3609"/>
      <c r="AL24" s="469"/>
      <c r="AM24" s="471"/>
      <c r="AN24" s="469"/>
      <c r="AO24" s="3609"/>
      <c r="AP24" s="3609"/>
      <c r="AQ24" s="469"/>
      <c r="AR24" s="471"/>
      <c r="AS24" s="469"/>
      <c r="AT24" s="3612" t="s">
        <v>228</v>
      </c>
      <c r="AU24" s="3649">
        <v>0.14000000000000001</v>
      </c>
      <c r="AV24" s="3635"/>
      <c r="AW24" s="3397"/>
      <c r="AX24" s="3616">
        <f>SUM(AU24:AW24)</f>
        <v>0.14000000000000001</v>
      </c>
      <c r="AY24" s="3653"/>
      <c r="AZ24" s="3654"/>
      <c r="BA24" s="3655"/>
      <c r="BB24" s="3653"/>
      <c r="BC24" s="3654"/>
      <c r="BD24" s="3655"/>
      <c r="BE24" s="2149">
        <f t="shared" ref="BE24:BE25" si="35">(M24+R24+W24+AB24)-B24</f>
        <v>0</v>
      </c>
      <c r="BF24" s="80">
        <f t="shared" ref="BF24:BF25" si="36">(N24+S24+X24+AC24)-(C24+D24)</f>
        <v>0</v>
      </c>
      <c r="BG24" s="81">
        <f t="shared" ref="BG24" si="37">(O24+T24+Y24+AD24)-H24</f>
        <v>0</v>
      </c>
    </row>
    <row r="25" spans="1:59" ht="30.6" customHeight="1">
      <c r="A25" s="5382"/>
      <c r="B25" s="2319"/>
      <c r="C25" s="2319"/>
      <c r="D25" s="2283">
        <f t="shared" si="31"/>
        <v>12</v>
      </c>
      <c r="E25" s="3652"/>
      <c r="F25" s="2318">
        <v>12</v>
      </c>
      <c r="G25" s="2285"/>
      <c r="H25" s="3645"/>
      <c r="I25" s="123" t="s">
        <v>1672</v>
      </c>
      <c r="J25" s="123"/>
      <c r="K25" s="327" t="s">
        <v>954</v>
      </c>
      <c r="L25" s="68" t="s">
        <v>395</v>
      </c>
      <c r="M25" s="469"/>
      <c r="N25" s="469">
        <v>12</v>
      </c>
      <c r="O25" s="469"/>
      <c r="P25" s="3609"/>
      <c r="Q25" s="3609"/>
      <c r="R25" s="469"/>
      <c r="S25" s="469"/>
      <c r="T25" s="469"/>
      <c r="U25" s="3609"/>
      <c r="V25" s="3609"/>
      <c r="W25" s="469"/>
      <c r="X25" s="469"/>
      <c r="Y25" s="469"/>
      <c r="Z25" s="3609"/>
      <c r="AA25" s="3609"/>
      <c r="AB25" s="469"/>
      <c r="AC25" s="471"/>
      <c r="AD25" s="469"/>
      <c r="AE25" s="3609"/>
      <c r="AF25" s="3609"/>
      <c r="AG25" s="469"/>
      <c r="AH25" s="471"/>
      <c r="AI25" s="469"/>
      <c r="AJ25" s="3609"/>
      <c r="AK25" s="3609"/>
      <c r="AL25" s="469"/>
      <c r="AM25" s="471"/>
      <c r="AN25" s="469"/>
      <c r="AO25" s="3609"/>
      <c r="AP25" s="3609"/>
      <c r="AQ25" s="469"/>
      <c r="AR25" s="471"/>
      <c r="AS25" s="469"/>
      <c r="AT25" s="3612" t="s">
        <v>229</v>
      </c>
      <c r="AU25" s="3649">
        <v>0.26</v>
      </c>
      <c r="AV25" s="3635"/>
      <c r="AW25" s="3397"/>
      <c r="AX25" s="3616">
        <f>SUM(AU25:AW25)</f>
        <v>0.26</v>
      </c>
      <c r="AY25" s="3653"/>
      <c r="AZ25" s="3654"/>
      <c r="BA25" s="3655"/>
      <c r="BB25" s="3653"/>
      <c r="BC25" s="3654"/>
      <c r="BD25" s="3655"/>
      <c r="BE25" s="2149">
        <f t="shared" si="35"/>
        <v>0</v>
      </c>
      <c r="BF25" s="80">
        <f t="shared" si="36"/>
        <v>0</v>
      </c>
      <c r="BG25" s="81">
        <f>(O25+T25+Y25+AD25)-H25</f>
        <v>0</v>
      </c>
    </row>
    <row r="26" spans="1:59">
      <c r="A26" s="3288" t="s">
        <v>1661</v>
      </c>
      <c r="B26" s="820">
        <f>SUM(B22:B25)</f>
        <v>44</v>
      </c>
      <c r="C26" s="820">
        <f t="shared" ref="C26" si="38">SUM(C22:C25)</f>
        <v>5</v>
      </c>
      <c r="D26" s="821">
        <f>SUM(D22:D25)</f>
        <v>12</v>
      </c>
      <c r="E26" s="822">
        <f t="shared" ref="E26:H26" si="39">SUM(E22:E25)</f>
        <v>0</v>
      </c>
      <c r="F26" s="820">
        <f t="shared" ref="F26:G26" si="40">SUM(F22:F25)</f>
        <v>12</v>
      </c>
      <c r="G26" s="823">
        <f t="shared" si="40"/>
        <v>0</v>
      </c>
      <c r="H26" s="824">
        <f t="shared" si="39"/>
        <v>0</v>
      </c>
      <c r="I26" s="1527"/>
      <c r="J26" s="1527"/>
      <c r="K26" s="3620"/>
      <c r="L26" s="1527"/>
      <c r="M26" s="792"/>
      <c r="N26" s="792"/>
      <c r="O26" s="792"/>
      <c r="P26" s="3621"/>
      <c r="Q26" s="3621"/>
      <c r="R26" s="3622"/>
      <c r="S26" s="1530"/>
      <c r="T26" s="1530"/>
      <c r="U26" s="1527"/>
      <c r="V26" s="1527"/>
      <c r="W26" s="792"/>
      <c r="X26" s="792"/>
      <c r="Y26" s="792"/>
      <c r="Z26" s="3621"/>
      <c r="AA26" s="3621"/>
      <c r="AB26" s="3622"/>
      <c r="AC26" s="2474"/>
      <c r="AD26" s="493"/>
      <c r="AE26" s="3621"/>
      <c r="AF26" s="3621"/>
      <c r="AG26" s="3622"/>
      <c r="AH26" s="2474"/>
      <c r="AI26" s="493"/>
      <c r="AJ26" s="3621"/>
      <c r="AK26" s="3621"/>
      <c r="AL26" s="3622"/>
      <c r="AM26" s="2474"/>
      <c r="AN26" s="493"/>
      <c r="AO26" s="3621"/>
      <c r="AP26" s="3621"/>
      <c r="AQ26" s="3622"/>
      <c r="AR26" s="2474"/>
      <c r="AS26" s="493"/>
      <c r="AT26" s="3651"/>
      <c r="AU26" s="3325"/>
      <c r="AV26" s="3624"/>
      <c r="AW26" s="3625"/>
      <c r="AX26" s="3626">
        <f>SUM(AX22:AX25)</f>
        <v>0.4</v>
      </c>
      <c r="AY26" s="3656"/>
      <c r="AZ26" s="3657"/>
      <c r="BA26" s="2329">
        <v>0.6</v>
      </c>
      <c r="BB26" s="3656"/>
      <c r="BC26" s="3657"/>
      <c r="BD26" s="2329">
        <v>0.6</v>
      </c>
      <c r="BE26" s="3657"/>
      <c r="BF26" s="3657"/>
      <c r="BG26" s="3657"/>
    </row>
    <row r="27" spans="1:59" ht="15.75" customHeight="1">
      <c r="A27" s="1483" t="s">
        <v>1054</v>
      </c>
      <c r="B27" s="450"/>
      <c r="C27" s="450"/>
      <c r="D27" s="3658"/>
      <c r="E27" s="449"/>
      <c r="F27" s="450"/>
      <c r="G27" s="876"/>
      <c r="H27" s="3659"/>
      <c r="I27" s="3598"/>
      <c r="J27" s="3598"/>
      <c r="K27" s="3599"/>
      <c r="L27" s="3600"/>
      <c r="M27" s="878"/>
      <c r="N27" s="878"/>
      <c r="O27" s="878"/>
      <c r="P27" s="3598"/>
      <c r="Q27" s="3598"/>
      <c r="R27" s="878"/>
      <c r="S27" s="878"/>
      <c r="T27" s="878"/>
      <c r="U27" s="3598"/>
      <c r="V27" s="3598"/>
      <c r="W27" s="878"/>
      <c r="X27" s="878"/>
      <c r="Y27" s="878"/>
      <c r="Z27" s="3598"/>
      <c r="AA27" s="3598"/>
      <c r="AB27" s="878"/>
      <c r="AC27" s="3601"/>
      <c r="AD27" s="269"/>
      <c r="AE27" s="3598"/>
      <c r="AF27" s="3598"/>
      <c r="AG27" s="878"/>
      <c r="AH27" s="3601"/>
      <c r="AI27" s="269"/>
      <c r="AJ27" s="3598"/>
      <c r="AK27" s="3598"/>
      <c r="AL27" s="878"/>
      <c r="AM27" s="3601"/>
      <c r="AN27" s="269"/>
      <c r="AO27" s="3598"/>
      <c r="AP27" s="3598"/>
      <c r="AQ27" s="878"/>
      <c r="AR27" s="3601"/>
      <c r="AS27" s="269"/>
      <c r="AT27" s="1296"/>
      <c r="AU27" s="3598"/>
      <c r="AV27" s="3660"/>
      <c r="AW27" s="3603"/>
      <c r="AX27" s="3661"/>
      <c r="AY27" s="3602"/>
      <c r="AZ27" s="3598"/>
      <c r="BA27" s="3603"/>
      <c r="BB27" s="3602"/>
      <c r="BC27" s="3598"/>
      <c r="BD27" s="3603"/>
      <c r="BE27" s="3598"/>
      <c r="BF27" s="3598"/>
      <c r="BG27" s="3598"/>
    </row>
    <row r="28" spans="1:59" ht="30.6" customHeight="1">
      <c r="A28" s="5114" t="s">
        <v>1626</v>
      </c>
      <c r="B28" s="713"/>
      <c r="C28" s="2318">
        <v>15</v>
      </c>
      <c r="D28" s="2283">
        <v>13</v>
      </c>
      <c r="E28" s="2285"/>
      <c r="F28" s="2318">
        <v>13</v>
      </c>
      <c r="G28" s="2285"/>
      <c r="H28" s="3662"/>
      <c r="I28" s="123" t="s">
        <v>1627</v>
      </c>
      <c r="J28" s="123"/>
      <c r="K28" s="327" t="s">
        <v>219</v>
      </c>
      <c r="L28" s="68" t="s">
        <v>220</v>
      </c>
      <c r="M28" s="511"/>
      <c r="N28" s="511">
        <v>18</v>
      </c>
      <c r="O28" s="511"/>
      <c r="P28" s="3663" t="s">
        <v>1673</v>
      </c>
      <c r="Q28" s="3663"/>
      <c r="R28" s="511"/>
      <c r="S28" s="511">
        <v>10</v>
      </c>
      <c r="T28" s="511"/>
      <c r="U28" s="3663"/>
      <c r="V28" s="3663"/>
      <c r="W28" s="511"/>
      <c r="X28" s="511"/>
      <c r="Y28" s="511"/>
      <c r="Z28" s="3663"/>
      <c r="AA28" s="3663"/>
      <c r="AB28" s="511"/>
      <c r="AC28" s="512"/>
      <c r="AD28" s="511"/>
      <c r="AE28" s="3663"/>
      <c r="AF28" s="3663"/>
      <c r="AG28" s="511"/>
      <c r="AH28" s="512"/>
      <c r="AI28" s="511"/>
      <c r="AJ28" s="3663"/>
      <c r="AK28" s="3663"/>
      <c r="AL28" s="511"/>
      <c r="AM28" s="512"/>
      <c r="AN28" s="511"/>
      <c r="AO28" s="3663"/>
      <c r="AP28" s="3663"/>
      <c r="AQ28" s="511"/>
      <c r="AR28" s="512"/>
      <c r="AS28" s="511"/>
      <c r="AT28" s="3612" t="s">
        <v>396</v>
      </c>
      <c r="AU28" s="3396"/>
      <c r="AV28" s="3635"/>
      <c r="AW28" s="3397"/>
      <c r="AX28" s="3664"/>
      <c r="AY28" s="3653"/>
      <c r="AZ28" s="3654"/>
      <c r="BA28" s="3655"/>
      <c r="BB28" s="3653"/>
      <c r="BC28" s="3654"/>
      <c r="BD28" s="3655"/>
      <c r="BE28" s="2149">
        <f t="shared" ref="BE28:BE29" si="41">(M28+R28+W28+AB28)-B28</f>
        <v>0</v>
      </c>
      <c r="BF28" s="80">
        <f t="shared" ref="BF28:BF29" si="42">(N28+S28+X28+AC28)-(C28+D28)</f>
        <v>0</v>
      </c>
      <c r="BG28" s="81">
        <f t="shared" ref="BG28:BG29" si="43">(O28+T28+Y28+AD28)-H28</f>
        <v>0</v>
      </c>
    </row>
    <row r="29" spans="1:59" ht="30.6" customHeight="1">
      <c r="A29" s="5114"/>
      <c r="B29" s="713"/>
      <c r="C29" s="713"/>
      <c r="D29" s="2283">
        <f t="shared" ref="D29" si="44">SUM(E29:G29)</f>
        <v>0</v>
      </c>
      <c r="E29" s="3665"/>
      <c r="F29" s="3666"/>
      <c r="G29" s="2285"/>
      <c r="H29" s="3662"/>
      <c r="I29" s="123" t="s">
        <v>1628</v>
      </c>
      <c r="J29" s="123"/>
      <c r="K29" s="327"/>
      <c r="L29" s="328"/>
      <c r="M29" s="511"/>
      <c r="N29" s="511"/>
      <c r="O29" s="511"/>
      <c r="P29" s="3663"/>
      <c r="Q29" s="3663"/>
      <c r="R29" s="511"/>
      <c r="S29" s="511"/>
      <c r="T29" s="511"/>
      <c r="U29" s="3663"/>
      <c r="V29" s="3663"/>
      <c r="W29" s="511"/>
      <c r="X29" s="511"/>
      <c r="Y29" s="511"/>
      <c r="Z29" s="3663"/>
      <c r="AA29" s="3663"/>
      <c r="AB29" s="511"/>
      <c r="AC29" s="512"/>
      <c r="AD29" s="511"/>
      <c r="AE29" s="3663"/>
      <c r="AF29" s="3663"/>
      <c r="AG29" s="511"/>
      <c r="AH29" s="512"/>
      <c r="AI29" s="511"/>
      <c r="AJ29" s="3663"/>
      <c r="AK29" s="3663"/>
      <c r="AL29" s="511"/>
      <c r="AM29" s="512"/>
      <c r="AN29" s="511"/>
      <c r="AO29" s="3663"/>
      <c r="AP29" s="3663"/>
      <c r="AQ29" s="511"/>
      <c r="AR29" s="512"/>
      <c r="AS29" s="511"/>
      <c r="AT29" s="3646"/>
      <c r="AU29" s="3396"/>
      <c r="AV29" s="3635"/>
      <c r="AW29" s="3397"/>
      <c r="AX29" s="3664"/>
      <c r="AY29" s="3398" t="s">
        <v>253</v>
      </c>
      <c r="AZ29" s="3309" t="s">
        <v>497</v>
      </c>
      <c r="BA29" s="3667">
        <v>1</v>
      </c>
      <c r="BB29" s="3398" t="s">
        <v>1055</v>
      </c>
      <c r="BC29" s="870"/>
      <c r="BD29" s="3667">
        <v>1</v>
      </c>
      <c r="BE29" s="2149">
        <f t="shared" si="41"/>
        <v>0</v>
      </c>
      <c r="BF29" s="80">
        <f t="shared" si="42"/>
        <v>0</v>
      </c>
      <c r="BG29" s="81">
        <f t="shared" si="43"/>
        <v>0</v>
      </c>
    </row>
    <row r="30" spans="1:59">
      <c r="A30" s="3288" t="s">
        <v>1674</v>
      </c>
      <c r="B30" s="89">
        <f>SUM(B28)</f>
        <v>0</v>
      </c>
      <c r="C30" s="89">
        <f>SUM(C28)</f>
        <v>15</v>
      </c>
      <c r="D30" s="90">
        <f t="shared" ref="D30:H30" si="45">SUM(D28)</f>
        <v>13</v>
      </c>
      <c r="E30" s="91" t="e">
        <f>SUM(#REF!)</f>
        <v>#REF!</v>
      </c>
      <c r="F30" s="89">
        <f t="shared" ref="F30" si="46">SUM(F28)</f>
        <v>13</v>
      </c>
      <c r="G30" s="92">
        <f>SUM(E28)</f>
        <v>0</v>
      </c>
      <c r="H30" s="93">
        <f t="shared" si="45"/>
        <v>0</v>
      </c>
      <c r="I30" s="88"/>
      <c r="J30" s="88"/>
      <c r="K30" s="3668"/>
      <c r="L30" s="3669"/>
      <c r="M30" s="827"/>
      <c r="N30" s="827"/>
      <c r="O30" s="827"/>
      <c r="P30" s="1749"/>
      <c r="Q30" s="1749"/>
      <c r="R30" s="1085"/>
      <c r="S30" s="1085"/>
      <c r="T30" s="1085"/>
      <c r="U30" s="1749"/>
      <c r="V30" s="1749"/>
      <c r="W30" s="1085"/>
      <c r="X30" s="1085"/>
      <c r="Y30" s="1085"/>
      <c r="Z30" s="1749"/>
      <c r="AA30" s="1749"/>
      <c r="AB30" s="1085"/>
      <c r="AC30" s="3670"/>
      <c r="AD30" s="3671"/>
      <c r="AE30" s="1749"/>
      <c r="AF30" s="1749"/>
      <c r="AG30" s="1085"/>
      <c r="AH30" s="3670"/>
      <c r="AI30" s="3671"/>
      <c r="AJ30" s="1749"/>
      <c r="AK30" s="1749"/>
      <c r="AL30" s="1085"/>
      <c r="AM30" s="3670"/>
      <c r="AN30" s="3671"/>
      <c r="AO30" s="1749"/>
      <c r="AP30" s="1749"/>
      <c r="AQ30" s="1085"/>
      <c r="AR30" s="3670"/>
      <c r="AS30" s="3671"/>
      <c r="AT30" s="1104"/>
      <c r="AU30" s="2394"/>
      <c r="AV30" s="2395"/>
      <c r="AW30" s="1106"/>
      <c r="AX30" s="3672"/>
      <c r="AY30" s="1104"/>
      <c r="AZ30" s="1107"/>
      <c r="BA30" s="2398">
        <v>1</v>
      </c>
      <c r="BB30" s="1104"/>
      <c r="BC30" s="1762"/>
      <c r="BD30" s="2398">
        <v>1</v>
      </c>
      <c r="BE30" s="1104"/>
      <c r="BF30" s="1104"/>
      <c r="BG30" s="1104"/>
    </row>
    <row r="31" spans="1:59">
      <c r="A31" s="1769" t="s">
        <v>255</v>
      </c>
      <c r="B31" s="174">
        <f>SUM(B26,B21,B17,B14,B9)</f>
        <v>209</v>
      </c>
      <c r="C31" s="174">
        <f>SUM(C26,C21,C17,C14,C9,C30)</f>
        <v>50</v>
      </c>
      <c r="D31" s="175">
        <f t="shared" ref="D31:H31" si="47">SUM(D26,D21,D17,D14,D9)</f>
        <v>43</v>
      </c>
      <c r="E31" s="176">
        <f t="shared" si="47"/>
        <v>20</v>
      </c>
      <c r="F31" s="177">
        <f t="shared" ref="F31:G31" si="48">SUM(F26,F21,F17,F14,F9)</f>
        <v>23</v>
      </c>
      <c r="G31" s="178">
        <f t="shared" si="48"/>
        <v>0</v>
      </c>
      <c r="H31" s="179">
        <f t="shared" si="47"/>
        <v>0</v>
      </c>
      <c r="I31" s="3673"/>
      <c r="J31" s="3673"/>
      <c r="K31" s="3674"/>
      <c r="L31" s="1765"/>
      <c r="M31" s="1768"/>
      <c r="N31" s="1768"/>
      <c r="O31" s="1768"/>
      <c r="P31" s="173"/>
      <c r="Q31" s="173"/>
      <c r="R31" s="3675"/>
      <c r="S31" s="3675"/>
      <c r="T31" s="3675"/>
      <c r="U31" s="173"/>
      <c r="V31" s="173"/>
      <c r="W31" s="3675"/>
      <c r="X31" s="3675"/>
      <c r="Y31" s="3675"/>
      <c r="Z31" s="173"/>
      <c r="AA31" s="173"/>
      <c r="AB31" s="3675"/>
      <c r="AC31" s="3675"/>
      <c r="AD31" s="3675"/>
      <c r="AE31" s="4872"/>
      <c r="AF31" s="4872"/>
      <c r="AG31" s="4872"/>
      <c r="AH31" s="4872"/>
      <c r="AI31" s="4872"/>
      <c r="AJ31" s="4872"/>
      <c r="AK31" s="4872"/>
      <c r="AL31" s="4872"/>
      <c r="AM31" s="4872"/>
      <c r="AN31" s="4872"/>
      <c r="AO31" s="4872"/>
      <c r="AP31" s="4872"/>
      <c r="AQ31" s="4872"/>
      <c r="AR31" s="4872"/>
      <c r="AS31" s="4872"/>
      <c r="AT31" s="1771"/>
      <c r="AU31" s="1771"/>
      <c r="AV31" s="1771"/>
      <c r="AW31" s="1771"/>
      <c r="AX31" s="3676"/>
      <c r="AY31" s="1771"/>
      <c r="AZ31" s="1771"/>
      <c r="BA31" s="1771"/>
      <c r="BB31" s="1771"/>
      <c r="BC31" s="1771"/>
      <c r="BD31" s="1771"/>
      <c r="BE31" s="1771"/>
      <c r="BF31" s="1771"/>
      <c r="BG31" s="1771"/>
    </row>
    <row r="32" spans="1:59">
      <c r="AX32" s="3677"/>
    </row>
    <row r="33" spans="1:57" ht="15.75">
      <c r="A33" s="206" t="s">
        <v>124</v>
      </c>
      <c r="D33" s="207"/>
      <c r="E33" s="207"/>
      <c r="F33" s="207"/>
      <c r="G33" s="207"/>
      <c r="H33" s="207"/>
      <c r="I33" s="206" t="s">
        <v>124</v>
      </c>
      <c r="J33" s="1146"/>
      <c r="K33" s="3678"/>
      <c r="L33" s="3679"/>
      <c r="M33" s="3680"/>
      <c r="N33" s="3680"/>
      <c r="O33" s="3680"/>
      <c r="P33" s="3681"/>
      <c r="Q33" s="3681"/>
      <c r="R33" s="3680"/>
      <c r="S33" s="3680"/>
      <c r="T33" s="3680"/>
      <c r="U33" s="3681"/>
      <c r="V33" s="3681"/>
      <c r="W33" s="3680"/>
      <c r="X33" s="3680"/>
      <c r="Y33" s="3680"/>
      <c r="Z33" s="3681"/>
      <c r="AA33" s="3681"/>
      <c r="AB33" s="3680"/>
      <c r="AC33" s="3680"/>
      <c r="AD33" s="3680"/>
      <c r="AE33" s="3680"/>
      <c r="AF33" s="3680"/>
      <c r="AG33" s="3680"/>
      <c r="AH33" s="3680"/>
      <c r="AI33" s="3680"/>
      <c r="AJ33" s="3680"/>
      <c r="AK33" s="3680"/>
      <c r="AL33" s="3680"/>
      <c r="AM33" s="3680"/>
      <c r="AN33" s="3680"/>
      <c r="AO33" s="3680"/>
      <c r="AP33" s="3680"/>
      <c r="AQ33" s="3680"/>
      <c r="AR33" s="3680"/>
      <c r="AS33" s="3680"/>
      <c r="AT33" s="3681"/>
      <c r="AU33" s="3681"/>
      <c r="AV33" s="3681"/>
      <c r="AW33" s="3681"/>
      <c r="AX33" s="3682"/>
      <c r="AY33" s="5386" t="s">
        <v>256</v>
      </c>
      <c r="AZ33" s="5387"/>
      <c r="BA33" s="5388"/>
      <c r="BB33" s="5379" t="s">
        <v>257</v>
      </c>
      <c r="BC33" s="5380"/>
      <c r="BD33" s="5380"/>
      <c r="BE33" s="5381"/>
    </row>
    <row r="34" spans="1:57" ht="15.75">
      <c r="A34" s="211" t="s">
        <v>258</v>
      </c>
      <c r="D34" s="207"/>
      <c r="E34" s="207"/>
      <c r="F34" s="207"/>
      <c r="G34" s="207"/>
      <c r="H34" s="207"/>
      <c r="I34" s="212" t="s">
        <v>259</v>
      </c>
      <c r="J34" s="1153"/>
      <c r="K34" s="2677"/>
      <c r="L34" s="2678"/>
      <c r="P34" s="1190"/>
      <c r="Q34" s="1190"/>
      <c r="R34" s="663"/>
      <c r="S34" s="663"/>
      <c r="T34" s="663"/>
      <c r="U34" s="1190"/>
      <c r="V34" s="1190"/>
      <c r="W34" s="663"/>
      <c r="X34" s="663"/>
      <c r="Y34" s="663"/>
      <c r="Z34" s="1190"/>
      <c r="AA34" s="1190"/>
      <c r="AB34" s="663"/>
      <c r="AC34" s="663"/>
      <c r="AD34" s="663"/>
      <c r="AE34" s="663"/>
      <c r="AF34" s="663"/>
      <c r="AG34" s="663"/>
      <c r="AH34" s="663"/>
      <c r="AI34" s="663"/>
      <c r="AJ34" s="663"/>
      <c r="AK34" s="663"/>
      <c r="AL34" s="663"/>
      <c r="AM34" s="663"/>
      <c r="AN34" s="663"/>
      <c r="AO34" s="663"/>
      <c r="AP34" s="663"/>
      <c r="AQ34" s="663"/>
      <c r="AR34" s="663"/>
      <c r="AS34" s="663"/>
      <c r="AT34" s="1190"/>
      <c r="AU34" s="1190"/>
      <c r="AV34" s="1190"/>
      <c r="AW34" s="1190"/>
      <c r="AX34" s="3683"/>
      <c r="AY34" s="5348" t="s">
        <v>1675</v>
      </c>
      <c r="AZ34" s="5349"/>
      <c r="BA34" s="5350"/>
      <c r="BB34" s="3684" t="s">
        <v>261</v>
      </c>
      <c r="BC34" s="3685" t="s">
        <v>262</v>
      </c>
      <c r="BD34" s="3686" t="s">
        <v>263</v>
      </c>
      <c r="BE34" s="410" t="s">
        <v>454</v>
      </c>
    </row>
    <row r="35" spans="1:57" ht="16.5" thickBot="1">
      <c r="A35" s="216" t="s">
        <v>265</v>
      </c>
      <c r="D35" s="207"/>
      <c r="E35" s="207"/>
      <c r="F35" s="207"/>
      <c r="G35" s="207"/>
      <c r="H35" s="207"/>
      <c r="I35" s="212" t="s">
        <v>266</v>
      </c>
      <c r="J35" s="1153"/>
      <c r="K35" s="2677"/>
      <c r="L35" s="2678"/>
      <c r="P35" s="1190"/>
      <c r="Q35" s="1190"/>
      <c r="R35" s="663"/>
      <c r="S35" s="663"/>
      <c r="T35" s="663"/>
      <c r="U35" s="1190"/>
      <c r="V35" s="1190"/>
      <c r="W35" s="663"/>
      <c r="X35" s="663"/>
      <c r="Y35" s="663"/>
      <c r="Z35" s="1190"/>
      <c r="AA35" s="1190"/>
      <c r="AB35" s="663"/>
      <c r="AC35" s="663"/>
      <c r="AD35" s="663"/>
      <c r="AE35" s="663"/>
      <c r="AF35" s="663"/>
      <c r="AG35" s="663"/>
      <c r="AH35" s="663"/>
      <c r="AI35" s="663"/>
      <c r="AJ35" s="663"/>
      <c r="AK35" s="663"/>
      <c r="AL35" s="663"/>
      <c r="AM35" s="663"/>
      <c r="AN35" s="663"/>
      <c r="AO35" s="663"/>
      <c r="AP35" s="663"/>
      <c r="AQ35" s="663"/>
      <c r="AR35" s="663"/>
      <c r="AS35" s="663"/>
      <c r="AT35" s="1190"/>
      <c r="AU35" s="1190"/>
      <c r="AV35" s="1190"/>
      <c r="AW35" s="1190"/>
      <c r="AY35" s="5351" t="s">
        <v>499</v>
      </c>
      <c r="AZ35" s="5352"/>
      <c r="BA35" s="5353"/>
      <c r="BB35" s="3687">
        <f>B31</f>
        <v>209</v>
      </c>
      <c r="BC35" s="3688">
        <f>C31</f>
        <v>50</v>
      </c>
      <c r="BD35" s="3689">
        <f>D31</f>
        <v>43</v>
      </c>
      <c r="BE35" s="675">
        <f>H31</f>
        <v>0</v>
      </c>
    </row>
    <row r="36" spans="1:57" ht="15.75">
      <c r="A36" s="211" t="s">
        <v>268</v>
      </c>
      <c r="D36" s="207"/>
      <c r="E36" s="207"/>
      <c r="F36" s="207"/>
      <c r="G36" s="207"/>
      <c r="H36" s="207"/>
      <c r="I36" s="212" t="s">
        <v>269</v>
      </c>
      <c r="J36" s="1153"/>
      <c r="K36" s="2677"/>
      <c r="L36" s="2678"/>
      <c r="P36" s="1190"/>
      <c r="Q36" s="1190"/>
      <c r="R36" s="663"/>
      <c r="S36" s="663"/>
      <c r="T36" s="663"/>
      <c r="U36" s="1190"/>
      <c r="V36" s="1190"/>
      <c r="W36" s="663"/>
      <c r="X36" s="663"/>
      <c r="Y36" s="663"/>
      <c r="Z36" s="1190"/>
      <c r="AA36" s="1190"/>
      <c r="AB36" s="663"/>
      <c r="AC36" s="663"/>
      <c r="AD36" s="663"/>
      <c r="AE36" s="663"/>
      <c r="AF36" s="663"/>
      <c r="AG36" s="663"/>
      <c r="AH36" s="663"/>
      <c r="AI36" s="663"/>
      <c r="AJ36" s="663"/>
      <c r="AK36" s="663"/>
      <c r="AL36" s="663"/>
      <c r="AM36" s="663"/>
      <c r="AN36" s="663"/>
      <c r="AO36" s="663"/>
      <c r="AP36" s="663"/>
      <c r="AQ36" s="663"/>
      <c r="AR36" s="663"/>
      <c r="AS36" s="663"/>
      <c r="AT36" s="1190"/>
      <c r="AU36" s="1190"/>
      <c r="AV36" s="1190"/>
      <c r="AW36" s="1190"/>
      <c r="AY36" s="5376" t="s">
        <v>369</v>
      </c>
      <c r="AZ36" s="5377"/>
      <c r="BA36" s="5378"/>
      <c r="BC36" s="3690" t="s">
        <v>271</v>
      </c>
      <c r="BD36" s="2111"/>
    </row>
    <row r="37" spans="1:57" ht="16.5" thickBot="1">
      <c r="A37" s="223" t="s">
        <v>272</v>
      </c>
      <c r="D37" s="207"/>
      <c r="E37" s="207"/>
      <c r="F37" s="207"/>
      <c r="G37" s="207"/>
      <c r="H37" s="207"/>
      <c r="I37" s="212" t="s">
        <v>273</v>
      </c>
      <c r="J37" s="1153"/>
      <c r="K37" s="2677"/>
      <c r="L37" s="2678"/>
      <c r="P37" s="1190"/>
      <c r="Q37" s="1190"/>
      <c r="R37" s="663"/>
      <c r="S37" s="663"/>
      <c r="T37" s="663"/>
      <c r="U37" s="1190"/>
      <c r="V37" s="1190"/>
      <c r="W37" s="663"/>
      <c r="X37" s="663"/>
      <c r="Y37" s="663"/>
      <c r="Z37" s="1190"/>
      <c r="AA37" s="1190"/>
      <c r="AB37" s="663"/>
      <c r="AC37" s="663"/>
      <c r="AD37" s="663"/>
      <c r="AE37" s="663"/>
      <c r="AF37" s="663"/>
      <c r="AG37" s="663"/>
      <c r="AH37" s="663"/>
      <c r="AI37" s="663"/>
      <c r="AJ37" s="663"/>
      <c r="AK37" s="663"/>
      <c r="AL37" s="663"/>
      <c r="AM37" s="663"/>
      <c r="AN37" s="663"/>
      <c r="AO37" s="663"/>
      <c r="AP37" s="663"/>
      <c r="AQ37" s="663"/>
      <c r="AR37" s="663"/>
      <c r="AS37" s="663"/>
      <c r="AT37" s="1190"/>
      <c r="AU37" s="1190"/>
      <c r="AV37" s="1190"/>
      <c r="AW37" s="1190"/>
      <c r="AY37" s="5383" t="s">
        <v>1676</v>
      </c>
      <c r="AZ37" s="5384"/>
      <c r="BA37" s="5385"/>
      <c r="BC37" s="3433">
        <f>SUM(BB35:BE35)</f>
        <v>302</v>
      </c>
      <c r="BD37" s="2111"/>
    </row>
    <row r="38" spans="1:57" ht="15.75">
      <c r="A38" s="223" t="s">
        <v>275</v>
      </c>
      <c r="D38" s="207"/>
      <c r="E38" s="207"/>
      <c r="F38" s="207"/>
      <c r="G38" s="207"/>
      <c r="H38" s="207"/>
      <c r="I38" s="225" t="s">
        <v>276</v>
      </c>
    </row>
    <row r="39" spans="1:57" ht="15.75">
      <c r="A39" s="223" t="s">
        <v>277</v>
      </c>
      <c r="D39" s="207"/>
      <c r="E39" s="207"/>
      <c r="F39" s="207"/>
      <c r="G39" s="207"/>
      <c r="H39" s="207"/>
      <c r="I39" s="212" t="s">
        <v>278</v>
      </c>
    </row>
    <row r="40" spans="1:57" ht="15.75">
      <c r="A40" s="223" t="s">
        <v>279</v>
      </c>
      <c r="D40" s="207"/>
      <c r="E40" s="207"/>
      <c r="F40" s="207"/>
      <c r="G40" s="207"/>
      <c r="H40" s="207"/>
      <c r="I40" s="225" t="s">
        <v>280</v>
      </c>
    </row>
    <row r="41" spans="1:57" ht="15.75">
      <c r="A41" s="223" t="s">
        <v>281</v>
      </c>
      <c r="D41" s="207"/>
      <c r="E41" s="207"/>
      <c r="F41" s="207"/>
      <c r="G41" s="207"/>
      <c r="H41" s="207"/>
      <c r="I41" s="225" t="s">
        <v>282</v>
      </c>
    </row>
    <row r="42" spans="1:57" ht="15.75">
      <c r="A42" s="226" t="s">
        <v>283</v>
      </c>
      <c r="D42" s="207"/>
      <c r="E42" s="207"/>
      <c r="F42" s="207"/>
      <c r="G42" s="207"/>
      <c r="H42" s="207"/>
      <c r="I42" s="227" t="s">
        <v>284</v>
      </c>
    </row>
    <row r="43" spans="1:57">
      <c r="I43"/>
    </row>
    <row r="44" spans="1:57">
      <c r="I44"/>
    </row>
    <row r="45" spans="1:57">
      <c r="I45"/>
    </row>
    <row r="46" spans="1:57">
      <c r="I46"/>
    </row>
    <row r="47" spans="1:57">
      <c r="I47"/>
    </row>
    <row r="48" spans="1:57">
      <c r="I48"/>
    </row>
    <row r="49" spans="9:9">
      <c r="I49"/>
    </row>
    <row r="50" spans="9:9">
      <c r="I50"/>
    </row>
    <row r="51" spans="9:9">
      <c r="I51"/>
    </row>
  </sheetData>
  <sheetProtection algorithmName="SHA-512" hashValue="WLsEv4MkhM+BP822gU/cEN9skbUY9RKJzoybIBFWaGHH3Iy3c9HU0O0nsYPKkjpMi6fU062hLDFF/BihTq12SA==" saltValue="J36gRF2zS8lMT2WMEqQ0LQ==" spinCount="100000" sheet="1" objects="1" scenarios="1"/>
  <protectedRanges>
    <protectedRange sqref="K7:AS29" name="Plage1"/>
  </protectedRanges>
  <mergeCells count="31">
    <mergeCell ref="K1:L1"/>
    <mergeCell ref="K2:L2"/>
    <mergeCell ref="K3:L3"/>
    <mergeCell ref="U4:Y4"/>
    <mergeCell ref="Z4:AD4"/>
    <mergeCell ref="AT4:AX4"/>
    <mergeCell ref="AY37:BA37"/>
    <mergeCell ref="A22:A25"/>
    <mergeCell ref="AY33:BA33"/>
    <mergeCell ref="AY35:BA35"/>
    <mergeCell ref="AY34:BA34"/>
    <mergeCell ref="A28:A29"/>
    <mergeCell ref="AE4:AI4"/>
    <mergeCell ref="AJ4:AN4"/>
    <mergeCell ref="AO4:AS4"/>
    <mergeCell ref="A1:A2"/>
    <mergeCell ref="BA1:BD2"/>
    <mergeCell ref="B1:I2"/>
    <mergeCell ref="B3:I3"/>
    <mergeCell ref="AY36:BA36"/>
    <mergeCell ref="A10:A13"/>
    <mergeCell ref="A7:A8"/>
    <mergeCell ref="A15:A16"/>
    <mergeCell ref="BB33:BE33"/>
    <mergeCell ref="A18:A20"/>
    <mergeCell ref="AT5:AW5"/>
    <mergeCell ref="A4:A5"/>
    <mergeCell ref="B4:D4"/>
    <mergeCell ref="I4:I5"/>
    <mergeCell ref="K4:O4"/>
    <mergeCell ref="P4:T4"/>
  </mergeCells>
  <conditionalFormatting sqref="AY33:AY37">
    <cfRule type="cellIs" dxfId="126" priority="36" operator="equal">
      <formula>"_A_TROUVER"</formula>
    </cfRule>
  </conditionalFormatting>
  <conditionalFormatting sqref="BE7:BE8">
    <cfRule type="cellIs" dxfId="125" priority="35" operator="lessThan">
      <formula>0</formula>
    </cfRule>
  </conditionalFormatting>
  <conditionalFormatting sqref="BE10:BE13">
    <cfRule type="cellIs" dxfId="124" priority="25" operator="lessThan">
      <formula>0</formula>
    </cfRule>
  </conditionalFormatting>
  <conditionalFormatting sqref="BE15:BE16">
    <cfRule type="cellIs" dxfId="123" priority="20" operator="lessThan">
      <formula>0</formula>
    </cfRule>
  </conditionalFormatting>
  <conditionalFormatting sqref="BE18:BE20">
    <cfRule type="cellIs" dxfId="122" priority="15" operator="lessThan">
      <formula>0</formula>
    </cfRule>
  </conditionalFormatting>
  <conditionalFormatting sqref="BE22:BE25">
    <cfRule type="cellIs" dxfId="121" priority="10" operator="lessThan">
      <formula>0</formula>
    </cfRule>
  </conditionalFormatting>
  <conditionalFormatting sqref="BE28:BE29">
    <cfRule type="cellIs" dxfId="120" priority="5" operator="lessThan">
      <formula>0</formula>
    </cfRule>
  </conditionalFormatting>
  <conditionalFormatting sqref="BE7:BG8">
    <cfRule type="cellIs" dxfId="119" priority="31" operator="greaterThan">
      <formula>0</formula>
    </cfRule>
  </conditionalFormatting>
  <conditionalFormatting sqref="BE10:BG13">
    <cfRule type="cellIs" dxfId="118" priority="21" operator="greaterThan">
      <formula>0</formula>
    </cfRule>
  </conditionalFormatting>
  <conditionalFormatting sqref="BE15:BG16">
    <cfRule type="cellIs" dxfId="117" priority="16" operator="greaterThan">
      <formula>0</formula>
    </cfRule>
  </conditionalFormatting>
  <conditionalFormatting sqref="BE18:BG20">
    <cfRule type="cellIs" dxfId="116" priority="11" operator="greaterThan">
      <formula>0</formula>
    </cfRule>
  </conditionalFormatting>
  <conditionalFormatting sqref="BE22:BG25">
    <cfRule type="cellIs" dxfId="115" priority="6" operator="greaterThan">
      <formula>0</formula>
    </cfRule>
  </conditionalFormatting>
  <conditionalFormatting sqref="BE28:BG29">
    <cfRule type="cellIs" dxfId="114" priority="1" operator="greaterThan">
      <formula>0</formula>
    </cfRule>
  </conditionalFormatting>
  <conditionalFormatting sqref="BF7:BF8">
    <cfRule type="cellIs" dxfId="113" priority="34" operator="lessThan">
      <formula>0</formula>
    </cfRule>
  </conditionalFormatting>
  <conditionalFormatting sqref="BF10:BF13">
    <cfRule type="cellIs" dxfId="112" priority="24" operator="lessThan">
      <formula>0</formula>
    </cfRule>
  </conditionalFormatting>
  <conditionalFormatting sqref="BF15:BF16">
    <cfRule type="cellIs" dxfId="111" priority="19" operator="lessThan">
      <formula>0</formula>
    </cfRule>
  </conditionalFormatting>
  <conditionalFormatting sqref="BF18:BF20">
    <cfRule type="cellIs" dxfId="110" priority="14" operator="lessThan">
      <formula>0</formula>
    </cfRule>
  </conditionalFormatting>
  <conditionalFormatting sqref="BF22:BF25">
    <cfRule type="cellIs" dxfId="109" priority="9" operator="lessThan">
      <formula>0</formula>
    </cfRule>
  </conditionalFormatting>
  <conditionalFormatting sqref="BF28:BF29">
    <cfRule type="cellIs" dxfId="108" priority="4" operator="lessThan">
      <formula>0</formula>
    </cfRule>
  </conditionalFormatting>
  <conditionalFormatting sqref="BG7:BG8">
    <cfRule type="cellIs" dxfId="107" priority="33" operator="lessThan">
      <formula>0</formula>
    </cfRule>
  </conditionalFormatting>
  <conditionalFormatting sqref="BG10:BG13">
    <cfRule type="cellIs" dxfId="106" priority="23" operator="lessThan">
      <formula>0</formula>
    </cfRule>
  </conditionalFormatting>
  <conditionalFormatting sqref="BG15:BG16">
    <cfRule type="cellIs" dxfId="105" priority="18" operator="lessThan">
      <formula>0</formula>
    </cfRule>
  </conditionalFormatting>
  <conditionalFormatting sqref="BG18:BG20">
    <cfRule type="cellIs" dxfId="104" priority="13" operator="lessThan">
      <formula>0</formula>
    </cfRule>
  </conditionalFormatting>
  <conditionalFormatting sqref="BG22:BG25">
    <cfRule type="cellIs" dxfId="103" priority="8" operator="lessThan">
      <formula>0</formula>
    </cfRule>
  </conditionalFormatting>
  <conditionalFormatting sqref="BG28:BG29">
    <cfRule type="cellIs" dxfId="102" priority="3" operator="lessThan">
      <formula>0</formula>
    </cfRule>
  </conditionalFormatting>
  <printOptions horizontalCentered="1"/>
  <pageMargins left="0.19685039370078741" right="0.19685039370078741" top="0.19685039370078741" bottom="0.19685039370078741" header="0.19685039370078741" footer="0.19685039370078741"/>
  <pageSetup paperSize="9" scale="34" orientation="landscape" r:id="rId1"/>
  <colBreaks count="1" manualBreakCount="1">
    <brk id="56" max="1048575" man="1"/>
  </colBreaks>
  <ignoredErrors>
    <ignoredError sqref="C31 D9 D17 D14 D21" formula="1"/>
    <ignoredError sqref="BB35:BD35 BC37" unlockedFormula="1"/>
  </ignoredErrors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7F9494-5188-41C0-BDD8-95709A26D00E}">
  <sheetPr codeName="Feuil29">
    <tabColor rgb="FF003142"/>
    <pageSetUpPr fitToPage="1"/>
  </sheetPr>
  <dimension ref="A1:AR55"/>
  <sheetViews>
    <sheetView zoomScale="80" zoomScaleNormal="80" workbookViewId="0">
      <pane xSplit="9" ySplit="6" topLeftCell="J7" activePane="bottomRight" state="frozen"/>
      <selection pane="bottomRight" activeCell="T1" sqref="T1:X2"/>
      <selection pane="bottomLeft" activeCell="A4" sqref="A4:AD5"/>
      <selection pane="topRight" activeCell="A4" sqref="A4:AD5"/>
    </sheetView>
  </sheetViews>
  <sheetFormatPr defaultColWidth="11.42578125" defaultRowHeight="15" outlineLevelCol="1"/>
  <cols>
    <col min="1" max="1" width="35" style="665" customWidth="1"/>
    <col min="2" max="2" width="6.7109375" customWidth="1"/>
    <col min="3" max="7" width="5.42578125" customWidth="1"/>
    <col min="8" max="8" width="6.140625" customWidth="1"/>
    <col min="9" max="9" width="42.7109375" customWidth="1"/>
    <col min="10" max="10" width="5.28515625" style="207" bestFit="1" customWidth="1"/>
    <col min="11" max="11" width="16.42578125" style="664" customWidth="1"/>
    <col min="12" max="12" width="16.42578125" style="665" customWidth="1"/>
    <col min="13" max="13" width="4" style="428" bestFit="1" customWidth="1" outlineLevel="1"/>
    <col min="14" max="14" width="4.7109375" style="428" bestFit="1" customWidth="1" outlineLevel="1"/>
    <col min="15" max="15" width="6.42578125" style="428" customWidth="1" outlineLevel="1"/>
    <col min="16" max="16" width="16.85546875" style="1158" customWidth="1" outlineLevel="1"/>
    <col min="17" max="17" width="16.85546875" style="1159" customWidth="1" outlineLevel="1"/>
    <col min="18" max="18" width="4" style="428" bestFit="1" customWidth="1" outlineLevel="1"/>
    <col min="19" max="19" width="4.7109375" style="428" bestFit="1" customWidth="1" outlineLevel="1"/>
    <col min="20" max="20" width="6.42578125" style="428" customWidth="1" outlineLevel="1"/>
    <col min="21" max="22" width="16.85546875" style="3" customWidth="1" outlineLevel="1"/>
    <col min="23" max="23" width="4" style="428" bestFit="1" customWidth="1" outlineLevel="1"/>
    <col min="24" max="24" width="4.7109375" style="428" bestFit="1" customWidth="1" outlineLevel="1"/>
    <col min="25" max="25" width="6.42578125" style="428" customWidth="1" outlineLevel="1"/>
    <col min="26" max="27" width="16.85546875" style="3" customWidth="1" outlineLevel="1"/>
    <col min="28" max="28" width="4" style="428" bestFit="1" customWidth="1" outlineLevel="1"/>
    <col min="29" max="29" width="4.7109375" style="428" bestFit="1" customWidth="1" outlineLevel="1"/>
    <col min="30" max="30" width="6.42578125" style="428" customWidth="1" outlineLevel="1"/>
    <col min="31" max="34" width="7" customWidth="1"/>
    <col min="35" max="35" width="7" style="985" customWidth="1"/>
    <col min="36" max="37" width="7" customWidth="1"/>
    <col min="38" max="38" width="7" style="985" customWidth="1"/>
    <col min="39" max="40" width="7" customWidth="1"/>
    <col min="41" max="41" width="7" style="985" customWidth="1"/>
    <col min="42" max="42" width="5.7109375" customWidth="1" outlineLevel="1"/>
    <col min="43" max="43" width="5.42578125" bestFit="1" customWidth="1" outlineLevel="1"/>
    <col min="44" max="44" width="5.5703125" bestFit="1" customWidth="1"/>
  </cols>
  <sheetData>
    <row r="1" spans="1:44" ht="27.75" customHeight="1">
      <c r="B1" s="4942" t="s">
        <v>1677</v>
      </c>
      <c r="C1" s="4942"/>
      <c r="D1" s="4942"/>
      <c r="E1" s="4942"/>
      <c r="F1" s="4942"/>
      <c r="G1" s="4942"/>
      <c r="H1" s="4942"/>
      <c r="I1" s="4942"/>
      <c r="J1" s="5"/>
      <c r="K1" s="4945" t="s">
        <v>138</v>
      </c>
      <c r="L1" s="4945"/>
      <c r="M1" s="983"/>
      <c r="N1" s="983"/>
      <c r="O1" s="983"/>
      <c r="P1" s="1180"/>
      <c r="Q1" s="200"/>
      <c r="R1" s="983"/>
      <c r="S1" s="983"/>
      <c r="T1" s="983"/>
      <c r="U1" s="983"/>
      <c r="V1" s="983"/>
      <c r="W1" s="983"/>
      <c r="X1" s="983"/>
      <c r="Y1" s="983"/>
      <c r="Z1" s="1689"/>
      <c r="AA1" s="1689"/>
      <c r="AB1" s="983"/>
      <c r="AC1" s="983"/>
      <c r="AD1" s="983"/>
      <c r="AE1" s="5"/>
      <c r="AF1" s="5"/>
      <c r="AG1" s="5"/>
      <c r="AH1" s="5"/>
      <c r="AI1" s="5"/>
      <c r="AJ1" s="5"/>
      <c r="AK1" s="1178"/>
      <c r="AL1" s="5389" t="s">
        <v>139</v>
      </c>
      <c r="AM1" s="5389"/>
      <c r="AN1" s="5389"/>
      <c r="AO1" s="5389"/>
    </row>
    <row r="2" spans="1:44" ht="27.75" customHeight="1">
      <c r="A2" s="982"/>
      <c r="B2" s="4942"/>
      <c r="C2" s="4942"/>
      <c r="D2" s="4942"/>
      <c r="E2" s="4942"/>
      <c r="F2" s="4942"/>
      <c r="G2" s="4942"/>
      <c r="H2" s="4942"/>
      <c r="I2" s="4942"/>
      <c r="J2" s="5"/>
      <c r="K2" s="4946" t="s">
        <v>140</v>
      </c>
      <c r="L2" s="4946"/>
      <c r="M2" s="983"/>
      <c r="N2" s="983"/>
      <c r="O2" s="983"/>
      <c r="P2" s="1180"/>
      <c r="Q2" s="200"/>
      <c r="R2" s="983"/>
      <c r="S2" s="983"/>
      <c r="T2" s="983"/>
      <c r="U2" s="983"/>
      <c r="V2" s="983"/>
      <c r="W2" s="983"/>
      <c r="X2" s="983"/>
      <c r="Y2" s="983"/>
      <c r="Z2" s="1689"/>
      <c r="AA2" s="1689"/>
      <c r="AB2" s="983"/>
      <c r="AC2" s="983"/>
      <c r="AD2" s="983"/>
      <c r="AE2" s="5"/>
      <c r="AF2" s="5"/>
      <c r="AG2" s="5"/>
      <c r="AH2" s="5"/>
      <c r="AI2" s="5"/>
      <c r="AJ2" s="5"/>
      <c r="AK2" s="1178"/>
      <c r="AL2" s="5389" t="s">
        <v>141</v>
      </c>
      <c r="AM2" s="5389"/>
      <c r="AN2" s="5389"/>
      <c r="AO2" s="5389"/>
    </row>
    <row r="3" spans="1:44" ht="31.5" customHeight="1" thickBot="1">
      <c r="A3" s="686" t="s">
        <v>1678</v>
      </c>
      <c r="B3" s="5119" t="s">
        <v>143</v>
      </c>
      <c r="C3" s="5119"/>
      <c r="D3" s="5119"/>
      <c r="E3" s="5119"/>
      <c r="F3" s="5119"/>
      <c r="G3" s="5119"/>
      <c r="H3" s="5119"/>
      <c r="I3" s="5119"/>
      <c r="J3" s="2264"/>
      <c r="K3" s="4947" t="s">
        <v>144</v>
      </c>
      <c r="L3" s="4947"/>
      <c r="M3" s="3930"/>
      <c r="N3" s="3930"/>
      <c r="O3" s="3930"/>
      <c r="P3" s="3931"/>
      <c r="Q3" s="3932"/>
      <c r="R3" s="3930"/>
      <c r="S3" s="3930"/>
      <c r="T3" s="3930"/>
      <c r="U3" s="3933"/>
      <c r="V3" s="3933"/>
      <c r="W3" s="3930"/>
      <c r="X3" s="3930"/>
      <c r="Y3" s="3930"/>
      <c r="Z3" s="3933"/>
      <c r="AA3" s="3933"/>
      <c r="AB3" s="3930"/>
      <c r="AC3" s="3930"/>
      <c r="AD3" s="3930"/>
      <c r="AE3" s="3930"/>
      <c r="AF3" s="3930"/>
      <c r="AG3" s="3930"/>
      <c r="AH3" s="3930"/>
      <c r="AI3" s="3930"/>
      <c r="AJ3" s="3930"/>
      <c r="AK3" s="3930"/>
      <c r="AL3" s="3930"/>
      <c r="AM3" s="3930"/>
      <c r="AN3" s="3930"/>
      <c r="AO3" s="3930"/>
      <c r="AP3" s="693"/>
      <c r="AQ3" s="693"/>
    </row>
    <row r="4" spans="1:44" ht="29.45" customHeight="1" thickBot="1">
      <c r="A4" s="4943" t="s">
        <v>145</v>
      </c>
      <c r="B4" s="4937"/>
      <c r="C4" s="4938"/>
      <c r="D4" s="4939"/>
      <c r="E4" s="14" t="s">
        <v>146</v>
      </c>
      <c r="F4" s="15" t="s">
        <v>146</v>
      </c>
      <c r="G4" s="244" t="s">
        <v>146</v>
      </c>
      <c r="H4" s="16"/>
      <c r="I4" s="4943" t="s">
        <v>147</v>
      </c>
      <c r="J4" s="17"/>
      <c r="K4" s="4934" t="s">
        <v>148</v>
      </c>
      <c r="L4" s="4935"/>
      <c r="M4" s="4935"/>
      <c r="N4" s="4935"/>
      <c r="O4" s="4936"/>
      <c r="P4" s="4934" t="s">
        <v>149</v>
      </c>
      <c r="Q4" s="4935"/>
      <c r="R4" s="4935"/>
      <c r="S4" s="4935"/>
      <c r="T4" s="4936"/>
      <c r="U4" s="4934" t="s">
        <v>150</v>
      </c>
      <c r="V4" s="4935"/>
      <c r="W4" s="4935"/>
      <c r="X4" s="4935"/>
      <c r="Y4" s="4936"/>
      <c r="Z4" s="4934" t="s">
        <v>151</v>
      </c>
      <c r="AA4" s="4935"/>
      <c r="AB4" s="4935"/>
      <c r="AC4" s="4935"/>
      <c r="AD4" s="4935"/>
      <c r="AE4" s="5018" t="s">
        <v>287</v>
      </c>
      <c r="AF4" s="5019"/>
      <c r="AG4" s="5019"/>
      <c r="AH4" s="5019"/>
      <c r="AI4" s="5019"/>
      <c r="AJ4" s="439" t="s">
        <v>154</v>
      </c>
      <c r="AK4" s="439"/>
      <c r="AL4" s="439"/>
      <c r="AM4" s="439" t="s">
        <v>155</v>
      </c>
      <c r="AN4" s="439"/>
      <c r="AO4" s="440"/>
      <c r="AP4" s="441" t="s">
        <v>156</v>
      </c>
      <c r="AQ4" s="247" t="s">
        <v>157</v>
      </c>
      <c r="AR4" s="248" t="s">
        <v>156</v>
      </c>
    </row>
    <row r="5" spans="1:44" ht="30.75" thickBot="1">
      <c r="A5" s="4944"/>
      <c r="B5" s="22" t="s">
        <v>158</v>
      </c>
      <c r="C5" s="23" t="s">
        <v>159</v>
      </c>
      <c r="D5" s="24" t="s">
        <v>146</v>
      </c>
      <c r="E5" s="25" t="s">
        <v>160</v>
      </c>
      <c r="F5" s="26" t="s">
        <v>161</v>
      </c>
      <c r="G5" s="244"/>
      <c r="H5" s="16" t="s">
        <v>163</v>
      </c>
      <c r="I5" s="4944"/>
      <c r="J5" s="17" t="s">
        <v>164</v>
      </c>
      <c r="K5" s="28" t="s">
        <v>165</v>
      </c>
      <c r="L5" s="29" t="s">
        <v>166</v>
      </c>
      <c r="M5" s="22" t="s">
        <v>158</v>
      </c>
      <c r="N5" s="23" t="s">
        <v>167</v>
      </c>
      <c r="O5" s="30" t="s">
        <v>168</v>
      </c>
      <c r="P5" s="28" t="s">
        <v>165</v>
      </c>
      <c r="Q5" s="29" t="s">
        <v>166</v>
      </c>
      <c r="R5" s="22" t="s">
        <v>158</v>
      </c>
      <c r="S5" s="23" t="s">
        <v>167</v>
      </c>
      <c r="T5" s="30" t="s">
        <v>168</v>
      </c>
      <c r="U5" s="28" t="s">
        <v>165</v>
      </c>
      <c r="V5" s="29" t="s">
        <v>166</v>
      </c>
      <c r="W5" s="22" t="s">
        <v>158</v>
      </c>
      <c r="X5" s="23" t="s">
        <v>167</v>
      </c>
      <c r="Y5" s="30" t="s">
        <v>168</v>
      </c>
      <c r="Z5" s="28" t="s">
        <v>165</v>
      </c>
      <c r="AA5" s="29" t="s">
        <v>166</v>
      </c>
      <c r="AB5" s="22" t="s">
        <v>158</v>
      </c>
      <c r="AC5" s="23" t="s">
        <v>167</v>
      </c>
      <c r="AD5" s="442" t="s">
        <v>168</v>
      </c>
      <c r="AE5" s="5281" t="s">
        <v>171</v>
      </c>
      <c r="AF5" s="5282"/>
      <c r="AG5" s="5282"/>
      <c r="AH5" s="5282"/>
      <c r="AI5" s="2853" t="s">
        <v>170</v>
      </c>
      <c r="AJ5" s="2853" t="s">
        <v>171</v>
      </c>
      <c r="AK5" s="2853" t="s">
        <v>172</v>
      </c>
      <c r="AL5" s="2853" t="s">
        <v>170</v>
      </c>
      <c r="AM5" s="2853" t="s">
        <v>171</v>
      </c>
      <c r="AN5" s="2853" t="s">
        <v>172</v>
      </c>
      <c r="AO5" s="2854" t="s">
        <v>170</v>
      </c>
      <c r="AP5" s="445" t="s">
        <v>173</v>
      </c>
      <c r="AQ5" s="257" t="s">
        <v>174</v>
      </c>
      <c r="AR5" s="258" t="s">
        <v>168</v>
      </c>
    </row>
    <row r="6" spans="1:44">
      <c r="A6" s="570" t="s">
        <v>998</v>
      </c>
      <c r="B6" s="566"/>
      <c r="C6" s="566"/>
      <c r="D6" s="566"/>
      <c r="E6" s="1803"/>
      <c r="F6" s="1301"/>
      <c r="G6" s="451"/>
      <c r="H6" s="566"/>
      <c r="I6" s="566"/>
      <c r="J6" s="708"/>
      <c r="K6" s="567"/>
      <c r="L6" s="568"/>
      <c r="M6" s="569"/>
      <c r="N6" s="569"/>
      <c r="O6" s="569"/>
      <c r="P6" s="567"/>
      <c r="Q6" s="568"/>
      <c r="R6" s="569"/>
      <c r="S6" s="569"/>
      <c r="T6" s="569"/>
      <c r="U6" s="560"/>
      <c r="V6" s="560"/>
      <c r="W6" s="569"/>
      <c r="X6" s="569"/>
      <c r="Y6" s="569"/>
      <c r="Z6" s="560"/>
      <c r="AA6" s="560"/>
      <c r="AB6" s="569"/>
      <c r="AC6" s="569"/>
      <c r="AD6" s="569"/>
      <c r="AE6" s="1011"/>
      <c r="AF6" s="566"/>
      <c r="AG6" s="566"/>
      <c r="AH6" s="1012"/>
      <c r="AI6" s="1011"/>
      <c r="AJ6" s="1011"/>
      <c r="AK6" s="566"/>
      <c r="AL6" s="1012"/>
      <c r="AM6" s="1011"/>
      <c r="AN6" s="566"/>
      <c r="AO6" s="1012"/>
      <c r="AP6" s="709"/>
      <c r="AQ6" s="1301"/>
      <c r="AR6" s="1301"/>
    </row>
    <row r="7" spans="1:44" ht="32.25" customHeight="1">
      <c r="A7" s="5115" t="s">
        <v>1679</v>
      </c>
      <c r="B7" s="909">
        <v>14</v>
      </c>
      <c r="C7" s="909">
        <v>10</v>
      </c>
      <c r="D7" s="2283">
        <f t="shared" ref="D7:D10" si="0">SUM(E7:G7)</f>
        <v>0</v>
      </c>
      <c r="E7" s="896"/>
      <c r="F7" s="897"/>
      <c r="G7" s="1302"/>
      <c r="H7" s="910"/>
      <c r="I7" s="125" t="s">
        <v>1680</v>
      </c>
      <c r="J7" s="2582"/>
      <c r="K7" s="327" t="s">
        <v>1681</v>
      </c>
      <c r="L7" s="328" t="s">
        <v>1682</v>
      </c>
      <c r="M7" s="519">
        <v>14</v>
      </c>
      <c r="N7" s="469">
        <v>10</v>
      </c>
      <c r="O7" s="469"/>
      <c r="P7" s="327"/>
      <c r="Q7" s="328"/>
      <c r="R7" s="519"/>
      <c r="S7" s="469"/>
      <c r="T7" s="469"/>
      <c r="U7" s="2607"/>
      <c r="V7" s="2607"/>
      <c r="W7" s="519"/>
      <c r="X7" s="469"/>
      <c r="Y7" s="469"/>
      <c r="Z7" s="2607"/>
      <c r="AA7" s="2607"/>
      <c r="AB7" s="519"/>
      <c r="AC7" s="471"/>
      <c r="AD7" s="469"/>
      <c r="AE7" s="3934" t="s">
        <v>228</v>
      </c>
      <c r="AF7" s="3935">
        <v>0.2</v>
      </c>
      <c r="AG7" s="3936"/>
      <c r="AH7" s="3937"/>
      <c r="AI7" s="3938">
        <f>SUM(AF7:AH7)</f>
        <v>0.2</v>
      </c>
      <c r="AJ7" s="3939"/>
      <c r="AK7" s="3940"/>
      <c r="AL7" s="3941"/>
      <c r="AM7" s="3939"/>
      <c r="AN7" s="3940"/>
      <c r="AO7" s="3941"/>
      <c r="AP7" s="2149">
        <f>(M7+R7+W7+AB7)-B7</f>
        <v>0</v>
      </c>
      <c r="AQ7" s="80">
        <f>(N7+S7+X7+AC7)-(D7+C7)</f>
        <v>0</v>
      </c>
      <c r="AR7" s="81">
        <f>(O7+T7+Y7+AD7)-H7</f>
        <v>0</v>
      </c>
    </row>
    <row r="8" spans="1:44" ht="32.25" customHeight="1">
      <c r="A8" s="5116"/>
      <c r="B8" s="897"/>
      <c r="C8" s="3942"/>
      <c r="D8" s="3943">
        <f t="shared" si="0"/>
        <v>32</v>
      </c>
      <c r="E8" s="3944">
        <v>32</v>
      </c>
      <c r="F8" s="897"/>
      <c r="G8" s="1302"/>
      <c r="H8" s="910"/>
      <c r="I8" s="59" t="s">
        <v>360</v>
      </c>
      <c r="J8" s="3945">
        <v>2</v>
      </c>
      <c r="K8" s="327" t="s">
        <v>188</v>
      </c>
      <c r="L8" s="328" t="s">
        <v>189</v>
      </c>
      <c r="M8" s="519"/>
      <c r="N8" s="519">
        <v>24</v>
      </c>
      <c r="O8" s="519"/>
      <c r="P8" s="327" t="s">
        <v>197</v>
      </c>
      <c r="Q8" s="328" t="s">
        <v>198</v>
      </c>
      <c r="R8" s="519"/>
      <c r="S8" s="519">
        <v>8</v>
      </c>
      <c r="T8" s="519"/>
      <c r="U8" s="2607"/>
      <c r="V8" s="2607"/>
      <c r="W8" s="519"/>
      <c r="X8" s="519"/>
      <c r="Y8" s="519"/>
      <c r="Z8" s="2607"/>
      <c r="AA8" s="2607"/>
      <c r="AB8" s="519"/>
      <c r="AC8" s="520"/>
      <c r="AD8" s="519"/>
      <c r="AE8" s="3934" t="s">
        <v>228</v>
      </c>
      <c r="AF8" s="3935">
        <v>0.35</v>
      </c>
      <c r="AG8" s="3936"/>
      <c r="AH8" s="3937"/>
      <c r="AI8" s="3938">
        <f t="shared" ref="AI8:AI10" si="1">SUM(AF8:AH8)</f>
        <v>0.35</v>
      </c>
      <c r="AJ8" s="3939"/>
      <c r="AK8" s="3940"/>
      <c r="AL8" s="3941"/>
      <c r="AM8" s="3939"/>
      <c r="AN8" s="3940"/>
      <c r="AO8" s="3941"/>
      <c r="AP8" s="2149">
        <f t="shared" ref="AP8:AP10" si="2">(M8+R8+W8+AB8)-B8</f>
        <v>0</v>
      </c>
      <c r="AQ8" s="80">
        <f t="shared" ref="AQ8:AQ10" si="3">(N8+S8+X8+AC8)-(D8+C8)</f>
        <v>0</v>
      </c>
      <c r="AR8" s="81">
        <f t="shared" ref="AR8:AR10" si="4">(O8+T8+Y8+AD8)-H8</f>
        <v>0</v>
      </c>
    </row>
    <row r="9" spans="1:44" ht="32.25" customHeight="1">
      <c r="A9" s="5116"/>
      <c r="B9" s="3946">
        <v>6</v>
      </c>
      <c r="C9" s="897"/>
      <c r="D9" s="2283">
        <f t="shared" si="0"/>
        <v>18</v>
      </c>
      <c r="E9" s="896"/>
      <c r="F9" s="3946">
        <v>18</v>
      </c>
      <c r="G9" s="1302"/>
      <c r="H9" s="910"/>
      <c r="I9" s="59" t="s">
        <v>359</v>
      </c>
      <c r="J9" s="3947"/>
      <c r="K9" s="67"/>
      <c r="L9" s="328" t="s">
        <v>361</v>
      </c>
      <c r="M9" s="519">
        <v>6</v>
      </c>
      <c r="N9" s="519">
        <v>18</v>
      </c>
      <c r="O9" s="519"/>
      <c r="P9" s="327"/>
      <c r="Q9" s="328"/>
      <c r="R9" s="519"/>
      <c r="S9" s="519"/>
      <c r="T9" s="519"/>
      <c r="U9" s="2607"/>
      <c r="V9" s="2607"/>
      <c r="W9" s="519"/>
      <c r="X9" s="519"/>
      <c r="Y9" s="519"/>
      <c r="Z9" s="2607"/>
      <c r="AA9" s="2607"/>
      <c r="AB9" s="519"/>
      <c r="AC9" s="520"/>
      <c r="AD9" s="519"/>
      <c r="AE9" s="3934" t="s">
        <v>357</v>
      </c>
      <c r="AF9" s="3935">
        <v>0.3</v>
      </c>
      <c r="AG9" s="3936"/>
      <c r="AH9" s="3937"/>
      <c r="AI9" s="3938">
        <f t="shared" si="1"/>
        <v>0.3</v>
      </c>
      <c r="AJ9" s="3939"/>
      <c r="AK9" s="3940"/>
      <c r="AL9" s="3941"/>
      <c r="AM9" s="3939"/>
      <c r="AN9" s="3940"/>
      <c r="AO9" s="3941"/>
      <c r="AP9" s="2149">
        <f t="shared" si="2"/>
        <v>0</v>
      </c>
      <c r="AQ9" s="80">
        <f t="shared" si="3"/>
        <v>0</v>
      </c>
      <c r="AR9" s="81">
        <f t="shared" si="4"/>
        <v>0</v>
      </c>
    </row>
    <row r="10" spans="1:44" ht="32.25" customHeight="1">
      <c r="A10" s="5117"/>
      <c r="B10" s="897"/>
      <c r="C10" s="909">
        <v>10</v>
      </c>
      <c r="D10" s="2283">
        <f t="shared" si="0"/>
        <v>0</v>
      </c>
      <c r="E10" s="896"/>
      <c r="F10" s="897"/>
      <c r="G10" s="1302"/>
      <c r="H10" s="910"/>
      <c r="I10" s="125" t="s">
        <v>1683</v>
      </c>
      <c r="J10" s="3948"/>
      <c r="K10" s="327" t="s">
        <v>1684</v>
      </c>
      <c r="L10" s="328" t="s">
        <v>385</v>
      </c>
      <c r="M10" s="519">
        <v>10</v>
      </c>
      <c r="N10" s="519"/>
      <c r="O10" s="519"/>
      <c r="P10" s="327"/>
      <c r="Q10" s="328"/>
      <c r="R10" s="519"/>
      <c r="S10" s="519"/>
      <c r="T10" s="519"/>
      <c r="U10" s="2607"/>
      <c r="V10" s="2607"/>
      <c r="W10" s="519"/>
      <c r="X10" s="519"/>
      <c r="Y10" s="519"/>
      <c r="Z10" s="2607"/>
      <c r="AA10" s="2607"/>
      <c r="AB10" s="519"/>
      <c r="AC10" s="520"/>
      <c r="AD10" s="519"/>
      <c r="AE10" s="3934" t="s">
        <v>228</v>
      </c>
      <c r="AF10" s="3935">
        <v>0.15</v>
      </c>
      <c r="AG10" s="3936"/>
      <c r="AH10" s="3937"/>
      <c r="AI10" s="3938">
        <f t="shared" si="1"/>
        <v>0.15</v>
      </c>
      <c r="AJ10" s="3939"/>
      <c r="AK10" s="3940"/>
      <c r="AL10" s="3941"/>
      <c r="AM10" s="3939"/>
      <c r="AN10" s="3940"/>
      <c r="AO10" s="3941"/>
      <c r="AP10" s="2149">
        <f t="shared" si="2"/>
        <v>10</v>
      </c>
      <c r="AQ10" s="80">
        <f t="shared" si="3"/>
        <v>-10</v>
      </c>
      <c r="AR10" s="81">
        <f t="shared" si="4"/>
        <v>0</v>
      </c>
    </row>
    <row r="11" spans="1:44">
      <c r="A11" s="3949" t="s">
        <v>184</v>
      </c>
      <c r="B11" s="820">
        <f>SUM(B7:B10)</f>
        <v>20</v>
      </c>
      <c r="C11" s="820">
        <f t="shared" ref="C11" si="5">SUM(C7:C10)</f>
        <v>20</v>
      </c>
      <c r="D11" s="821">
        <f>SUM(D7:D10)</f>
        <v>50</v>
      </c>
      <c r="E11" s="822">
        <f t="shared" ref="E11:H11" si="6">SUM(E7:E10)</f>
        <v>32</v>
      </c>
      <c r="F11" s="820">
        <f t="shared" ref="F11:G11" si="7">SUM(F7:F10)</f>
        <v>18</v>
      </c>
      <c r="G11" s="823">
        <f t="shared" si="7"/>
        <v>0</v>
      </c>
      <c r="H11" s="824">
        <f t="shared" si="6"/>
        <v>0</v>
      </c>
      <c r="I11" s="94"/>
      <c r="J11" s="1210"/>
      <c r="K11" s="298"/>
      <c r="L11" s="299"/>
      <c r="M11" s="493"/>
      <c r="N11" s="493"/>
      <c r="O11" s="493"/>
      <c r="P11" s="1423"/>
      <c r="Q11" s="1424"/>
      <c r="R11" s="493"/>
      <c r="S11" s="493"/>
      <c r="T11" s="493"/>
      <c r="U11" s="98"/>
      <c r="V11" s="98"/>
      <c r="W11" s="493"/>
      <c r="X11" s="493"/>
      <c r="Y11" s="493"/>
      <c r="Z11" s="2600"/>
      <c r="AA11" s="2600"/>
      <c r="AB11" s="493"/>
      <c r="AC11" s="493"/>
      <c r="AD11" s="792"/>
      <c r="AE11" s="3950"/>
      <c r="AF11" s="2744"/>
      <c r="AG11" s="3951"/>
      <c r="AH11" s="2745"/>
      <c r="AI11" s="3952">
        <f>SUM(AI7:AI10)</f>
        <v>1</v>
      </c>
      <c r="AJ11" s="3953"/>
      <c r="AK11" s="3954"/>
      <c r="AL11" s="3955"/>
      <c r="AM11" s="3953"/>
      <c r="AN11" s="3954"/>
      <c r="AO11" s="3955"/>
      <c r="AP11" s="3956"/>
      <c r="AQ11" s="1984"/>
      <c r="AR11" s="1984"/>
    </row>
    <row r="12" spans="1:44" ht="32.25" customHeight="1">
      <c r="A12" s="5115" t="s">
        <v>1685</v>
      </c>
      <c r="B12" s="909">
        <v>14</v>
      </c>
      <c r="C12" s="909">
        <v>10</v>
      </c>
      <c r="D12" s="2283">
        <f t="shared" ref="D12:D15" si="8">SUM(E12:G12)</f>
        <v>0</v>
      </c>
      <c r="E12" s="896"/>
      <c r="F12" s="897"/>
      <c r="G12" s="1302"/>
      <c r="H12" s="910"/>
      <c r="I12" s="125" t="s">
        <v>1686</v>
      </c>
      <c r="J12" s="3948"/>
      <c r="K12" s="2583" t="s">
        <v>1687</v>
      </c>
      <c r="L12" s="2584" t="s">
        <v>1688</v>
      </c>
      <c r="M12" s="519">
        <v>14</v>
      </c>
      <c r="N12" s="519">
        <v>10</v>
      </c>
      <c r="O12" s="519"/>
      <c r="P12" s="327"/>
      <c r="Q12" s="328"/>
      <c r="R12" s="519"/>
      <c r="S12" s="519"/>
      <c r="T12" s="519"/>
      <c r="U12" s="2607"/>
      <c r="V12" s="2607"/>
      <c r="W12" s="519"/>
      <c r="X12" s="519"/>
      <c r="Y12" s="519"/>
      <c r="Z12" s="2607"/>
      <c r="AA12" s="2607"/>
      <c r="AB12" s="519"/>
      <c r="AC12" s="520"/>
      <c r="AD12" s="519"/>
      <c r="AE12" s="3934" t="s">
        <v>180</v>
      </c>
      <c r="AF12" s="3935">
        <v>0.2</v>
      </c>
      <c r="AG12" s="3936"/>
      <c r="AH12" s="3937"/>
      <c r="AI12" s="3938">
        <f>SUM(AF12:AH12)</f>
        <v>0.2</v>
      </c>
      <c r="AJ12" s="3957"/>
      <c r="AK12" s="3958"/>
      <c r="AL12" s="3959"/>
      <c r="AM12" s="3957"/>
      <c r="AN12" s="1469"/>
      <c r="AO12" s="3959"/>
      <c r="AP12" s="2149">
        <f>(M12+R12+W12+AB12)-B12</f>
        <v>0</v>
      </c>
      <c r="AQ12" s="80">
        <f>(N12+S12+X12+AC12)-(D12+C12)</f>
        <v>0</v>
      </c>
      <c r="AR12" s="81">
        <f>(O12+T12+Y12+AD12)-H12</f>
        <v>0</v>
      </c>
    </row>
    <row r="13" spans="1:44" ht="32.25" customHeight="1">
      <c r="A13" s="5116"/>
      <c r="B13" s="909">
        <v>14</v>
      </c>
      <c r="C13" s="909">
        <v>10</v>
      </c>
      <c r="D13" s="2283">
        <f t="shared" si="8"/>
        <v>0</v>
      </c>
      <c r="E13" s="896"/>
      <c r="F13" s="897"/>
      <c r="G13" s="1302"/>
      <c r="H13" s="910"/>
      <c r="I13" s="125" t="s">
        <v>1689</v>
      </c>
      <c r="J13" s="3948"/>
      <c r="K13" s="2583" t="s">
        <v>188</v>
      </c>
      <c r="L13" s="2584" t="s">
        <v>189</v>
      </c>
      <c r="M13" s="519">
        <v>14</v>
      </c>
      <c r="N13" s="519">
        <v>10</v>
      </c>
      <c r="O13" s="519"/>
      <c r="P13" s="327"/>
      <c r="Q13" s="328"/>
      <c r="R13" s="519"/>
      <c r="S13" s="519"/>
      <c r="T13" s="519"/>
      <c r="U13" s="2607"/>
      <c r="V13" s="2607"/>
      <c r="W13" s="519"/>
      <c r="X13" s="519"/>
      <c r="Y13" s="519"/>
      <c r="Z13" s="2607"/>
      <c r="AA13" s="2607"/>
      <c r="AB13" s="519"/>
      <c r="AC13" s="520"/>
      <c r="AD13" s="519"/>
      <c r="AE13" s="3960"/>
      <c r="AF13" s="3961"/>
      <c r="AG13" s="3936"/>
      <c r="AH13" s="3937"/>
      <c r="AI13" s="3962"/>
      <c r="AJ13" s="3963" t="s">
        <v>180</v>
      </c>
      <c r="AK13" s="3964" t="s">
        <v>389</v>
      </c>
      <c r="AL13" s="2643">
        <v>0.3</v>
      </c>
      <c r="AM13" s="3963" t="s">
        <v>180</v>
      </c>
      <c r="AN13" s="3964" t="s">
        <v>389</v>
      </c>
      <c r="AO13" s="2643">
        <v>0.3</v>
      </c>
      <c r="AP13" s="2149">
        <f t="shared" ref="AP13:AP15" si="9">(M13+R13+W13+AB13)-B13</f>
        <v>0</v>
      </c>
      <c r="AQ13" s="80">
        <f t="shared" ref="AQ13:AQ15" si="10">(N13+S13+X13+AC13)-(D13+C13)</f>
        <v>0</v>
      </c>
      <c r="AR13" s="81">
        <f t="shared" ref="AR13:AR15" si="11">(O13+T13+Y13+AD13)-H13</f>
        <v>0</v>
      </c>
    </row>
    <row r="14" spans="1:44" ht="32.25" customHeight="1">
      <c r="A14" s="5116"/>
      <c r="B14" s="909">
        <v>14</v>
      </c>
      <c r="C14" s="909">
        <v>10</v>
      </c>
      <c r="D14" s="2283">
        <f t="shared" si="8"/>
        <v>0</v>
      </c>
      <c r="E14" s="896"/>
      <c r="F14" s="897"/>
      <c r="G14" s="1302"/>
      <c r="H14" s="910"/>
      <c r="I14" s="125" t="s">
        <v>1690</v>
      </c>
      <c r="J14" s="3948"/>
      <c r="K14" s="2583"/>
      <c r="L14" s="2584"/>
      <c r="M14" s="519">
        <v>14</v>
      </c>
      <c r="N14" s="519">
        <v>10</v>
      </c>
      <c r="O14" s="519"/>
      <c r="P14" s="327"/>
      <c r="Q14" s="328"/>
      <c r="R14" s="519"/>
      <c r="S14" s="519"/>
      <c r="T14" s="519"/>
      <c r="U14" s="2607"/>
      <c r="V14" s="2607"/>
      <c r="W14" s="519"/>
      <c r="X14" s="519"/>
      <c r="Y14" s="519"/>
      <c r="Z14" s="2607"/>
      <c r="AA14" s="2607"/>
      <c r="AB14" s="519"/>
      <c r="AC14" s="520"/>
      <c r="AD14" s="519"/>
      <c r="AE14" s="3960"/>
      <c r="AF14" s="3961"/>
      <c r="AG14" s="3936"/>
      <c r="AH14" s="3937"/>
      <c r="AI14" s="3962"/>
      <c r="AJ14" s="3965" t="s">
        <v>180</v>
      </c>
      <c r="AK14" s="3966" t="s">
        <v>389</v>
      </c>
      <c r="AL14" s="3967">
        <v>0.3</v>
      </c>
      <c r="AM14" s="3965" t="s">
        <v>180</v>
      </c>
      <c r="AN14" s="3966" t="s">
        <v>389</v>
      </c>
      <c r="AO14" s="3967">
        <v>0.3</v>
      </c>
      <c r="AP14" s="2149">
        <f t="shared" si="9"/>
        <v>0</v>
      </c>
      <c r="AQ14" s="80">
        <f t="shared" si="10"/>
        <v>0</v>
      </c>
      <c r="AR14" s="81">
        <f t="shared" si="11"/>
        <v>0</v>
      </c>
    </row>
    <row r="15" spans="1:44" ht="32.25" customHeight="1">
      <c r="A15" s="5117"/>
      <c r="B15" s="909">
        <v>14</v>
      </c>
      <c r="C15" s="909">
        <v>10</v>
      </c>
      <c r="D15" s="2283">
        <f t="shared" si="8"/>
        <v>0</v>
      </c>
      <c r="E15" s="896"/>
      <c r="F15" s="897"/>
      <c r="G15" s="1302"/>
      <c r="H15" s="910"/>
      <c r="I15" s="125" t="s">
        <v>1691</v>
      </c>
      <c r="J15" s="3948"/>
      <c r="K15" s="2583" t="s">
        <v>188</v>
      </c>
      <c r="L15" s="2584" t="s">
        <v>189</v>
      </c>
      <c r="M15" s="519">
        <v>14</v>
      </c>
      <c r="N15" s="519">
        <v>10</v>
      </c>
      <c r="O15" s="519"/>
      <c r="P15" s="327"/>
      <c r="Q15" s="328"/>
      <c r="R15" s="519"/>
      <c r="S15" s="519"/>
      <c r="T15" s="519"/>
      <c r="U15" s="2607"/>
      <c r="V15" s="2607"/>
      <c r="W15" s="519"/>
      <c r="X15" s="519"/>
      <c r="Y15" s="519"/>
      <c r="Z15" s="2607"/>
      <c r="AA15" s="2607"/>
      <c r="AB15" s="519"/>
      <c r="AC15" s="520"/>
      <c r="AD15" s="519"/>
      <c r="AE15" s="3934" t="s">
        <v>228</v>
      </c>
      <c r="AF15" s="3968">
        <v>0.2</v>
      </c>
      <c r="AG15" s="3936"/>
      <c r="AH15" s="3937"/>
      <c r="AI15" s="3938">
        <f>SUM(AF15:AH15)</f>
        <v>0.2</v>
      </c>
      <c r="AJ15" s="3957"/>
      <c r="AK15" s="3958"/>
      <c r="AL15" s="3959"/>
      <c r="AM15" s="3957"/>
      <c r="AN15" s="1469"/>
      <c r="AO15" s="3959"/>
      <c r="AP15" s="2149">
        <f t="shared" si="9"/>
        <v>0</v>
      </c>
      <c r="AQ15" s="80">
        <f t="shared" si="10"/>
        <v>0</v>
      </c>
      <c r="AR15" s="81">
        <f t="shared" si="11"/>
        <v>0</v>
      </c>
    </row>
    <row r="16" spans="1:44">
      <c r="A16" s="3949" t="s">
        <v>184</v>
      </c>
      <c r="B16" s="820">
        <f>SUM(B12:B15)</f>
        <v>56</v>
      </c>
      <c r="C16" s="820">
        <f>SUM(C12:C15)</f>
        <v>40</v>
      </c>
      <c r="D16" s="821">
        <f t="shared" ref="D16:H16" si="12">SUM(D12:D15)</f>
        <v>0</v>
      </c>
      <c r="E16" s="822">
        <f t="shared" si="12"/>
        <v>0</v>
      </c>
      <c r="F16" s="820">
        <f t="shared" ref="F16:G16" si="13">SUM(F12:F15)</f>
        <v>0</v>
      </c>
      <c r="G16" s="823">
        <f t="shared" si="13"/>
        <v>0</v>
      </c>
      <c r="H16" s="824">
        <f t="shared" si="12"/>
        <v>0</v>
      </c>
      <c r="I16" s="94"/>
      <c r="J16" s="1210"/>
      <c r="K16" s="298"/>
      <c r="L16" s="299"/>
      <c r="M16" s="493"/>
      <c r="N16" s="493"/>
      <c r="O16" s="493"/>
      <c r="P16" s="1423"/>
      <c r="Q16" s="1424"/>
      <c r="R16" s="493"/>
      <c r="S16" s="493"/>
      <c r="T16" s="493"/>
      <c r="U16" s="98"/>
      <c r="V16" s="98"/>
      <c r="W16" s="493"/>
      <c r="X16" s="493"/>
      <c r="Y16" s="493"/>
      <c r="Z16" s="2600"/>
      <c r="AA16" s="2600"/>
      <c r="AB16" s="493"/>
      <c r="AC16" s="493"/>
      <c r="AD16" s="792"/>
      <c r="AE16" s="3950"/>
      <c r="AF16" s="2744"/>
      <c r="AG16" s="3951"/>
      <c r="AH16" s="2745"/>
      <c r="AI16" s="3952">
        <f>SUM(AI12:AI15)</f>
        <v>0.4</v>
      </c>
      <c r="AJ16" s="3953"/>
      <c r="AK16" s="3969"/>
      <c r="AL16" s="3955">
        <f>SUM(AL13:AL15)</f>
        <v>0.6</v>
      </c>
      <c r="AM16" s="3953"/>
      <c r="AN16" s="3954"/>
      <c r="AO16" s="3955">
        <f>SUM(AO13:AO15)</f>
        <v>0.6</v>
      </c>
      <c r="AP16" s="3956"/>
      <c r="AQ16" s="1984"/>
      <c r="AR16" s="1984"/>
    </row>
    <row r="17" spans="1:44" ht="32.25" customHeight="1">
      <c r="A17" s="5115" t="s">
        <v>1692</v>
      </c>
      <c r="B17" s="909">
        <v>14</v>
      </c>
      <c r="C17" s="909">
        <v>10</v>
      </c>
      <c r="D17" s="2283">
        <f t="shared" ref="D17:D19" si="14">SUM(E17:G17)</f>
        <v>0</v>
      </c>
      <c r="E17" s="896"/>
      <c r="F17" s="897"/>
      <c r="G17" s="1302"/>
      <c r="H17" s="910"/>
      <c r="I17" s="125" t="s">
        <v>1693</v>
      </c>
      <c r="J17" s="3948"/>
      <c r="K17" s="2583" t="s">
        <v>1694</v>
      </c>
      <c r="L17" s="2584" t="s">
        <v>1238</v>
      </c>
      <c r="M17" s="519">
        <v>14</v>
      </c>
      <c r="N17" s="519">
        <v>10</v>
      </c>
      <c r="O17" s="519"/>
      <c r="P17" s="327"/>
      <c r="Q17" s="328"/>
      <c r="R17" s="519"/>
      <c r="S17" s="519"/>
      <c r="T17" s="519"/>
      <c r="U17" s="2607"/>
      <c r="V17" s="3970"/>
      <c r="W17" s="1136"/>
      <c r="X17" s="519"/>
      <c r="Y17" s="519"/>
      <c r="Z17" s="2607"/>
      <c r="AA17" s="2607"/>
      <c r="AB17" s="519"/>
      <c r="AC17" s="520"/>
      <c r="AD17" s="519"/>
      <c r="AE17" s="3934" t="s">
        <v>228</v>
      </c>
      <c r="AF17" s="3935">
        <v>0.4</v>
      </c>
      <c r="AG17" s="3936"/>
      <c r="AH17" s="3937"/>
      <c r="AI17" s="3938">
        <f>SUM(AF17:AH17)</f>
        <v>0.4</v>
      </c>
      <c r="AJ17" s="3971"/>
      <c r="AK17" s="3972"/>
      <c r="AL17" s="3973"/>
      <c r="AM17" s="3971"/>
      <c r="AN17" s="3972"/>
      <c r="AO17" s="3973"/>
      <c r="AP17" s="2149">
        <f t="shared" ref="AP17:AP19" si="15">(M17+R17+W17+AB17)-B17</f>
        <v>0</v>
      </c>
      <c r="AQ17" s="80">
        <f t="shared" ref="AQ17:AQ19" si="16">(N17+S17+X17+AC17)-(D17+C17)</f>
        <v>0</v>
      </c>
      <c r="AR17" s="81">
        <f t="shared" ref="AR17:AR19" si="17">(O17+T17+Y17+AD17)-H17</f>
        <v>0</v>
      </c>
    </row>
    <row r="18" spans="1:44" ht="32.25" customHeight="1">
      <c r="A18" s="5116"/>
      <c r="B18" s="909">
        <v>14</v>
      </c>
      <c r="C18" s="909">
        <v>10</v>
      </c>
      <c r="D18" s="2283">
        <f t="shared" si="14"/>
        <v>0</v>
      </c>
      <c r="E18" s="896"/>
      <c r="F18" s="897"/>
      <c r="G18" s="1302"/>
      <c r="H18" s="910"/>
      <c r="I18" s="59" t="s">
        <v>1695</v>
      </c>
      <c r="J18" s="3948"/>
      <c r="K18" s="2583" t="s">
        <v>1696</v>
      </c>
      <c r="L18" s="2584" t="s">
        <v>730</v>
      </c>
      <c r="M18" s="519">
        <v>14</v>
      </c>
      <c r="N18" s="519">
        <v>10</v>
      </c>
      <c r="O18" s="519"/>
      <c r="P18" s="327"/>
      <c r="Q18" s="328"/>
      <c r="R18" s="519"/>
      <c r="S18" s="519"/>
      <c r="T18" s="519"/>
      <c r="U18" s="2607"/>
      <c r="V18" s="2607"/>
      <c r="W18" s="519"/>
      <c r="X18" s="519"/>
      <c r="Y18" s="519"/>
      <c r="Z18" s="2607"/>
      <c r="AA18" s="2607"/>
      <c r="AB18" s="519"/>
      <c r="AC18" s="520"/>
      <c r="AD18" s="519"/>
      <c r="AE18" s="3934" t="s">
        <v>228</v>
      </c>
      <c r="AF18" s="3935">
        <v>0.3</v>
      </c>
      <c r="AG18" s="3936"/>
      <c r="AH18" s="3937"/>
      <c r="AI18" s="3938">
        <f t="shared" ref="AI18:AI19" si="18">SUM(AF18:AH18)</f>
        <v>0.3</v>
      </c>
      <c r="AJ18" s="3971"/>
      <c r="AK18" s="3972"/>
      <c r="AL18" s="3973"/>
      <c r="AM18" s="3971"/>
      <c r="AN18" s="3972"/>
      <c r="AO18" s="3973"/>
      <c r="AP18" s="2149">
        <f t="shared" si="15"/>
        <v>0</v>
      </c>
      <c r="AQ18" s="80">
        <f t="shared" si="16"/>
        <v>0</v>
      </c>
      <c r="AR18" s="81">
        <f t="shared" si="17"/>
        <v>0</v>
      </c>
    </row>
    <row r="19" spans="1:44" ht="32.25" customHeight="1">
      <c r="A19" s="5117"/>
      <c r="B19" s="909">
        <v>14</v>
      </c>
      <c r="C19" s="909">
        <v>10</v>
      </c>
      <c r="D19" s="2283">
        <f t="shared" si="14"/>
        <v>0</v>
      </c>
      <c r="E19" s="896"/>
      <c r="F19" s="897"/>
      <c r="G19" s="1302"/>
      <c r="H19" s="910"/>
      <c r="I19" s="125" t="s">
        <v>1697</v>
      </c>
      <c r="J19" s="3948"/>
      <c r="K19" s="2583" t="s">
        <v>299</v>
      </c>
      <c r="L19" s="2584" t="s">
        <v>300</v>
      </c>
      <c r="M19" s="519">
        <v>14</v>
      </c>
      <c r="N19" s="519">
        <v>10</v>
      </c>
      <c r="O19" s="519"/>
      <c r="P19" s="327"/>
      <c r="Q19" s="328"/>
      <c r="R19" s="519"/>
      <c r="S19" s="519"/>
      <c r="T19" s="519"/>
      <c r="U19" s="2607"/>
      <c r="V19" s="2607"/>
      <c r="W19" s="519"/>
      <c r="X19" s="519"/>
      <c r="Y19" s="519"/>
      <c r="Z19" s="2607"/>
      <c r="AA19" s="2607"/>
      <c r="AB19" s="519"/>
      <c r="AC19" s="520"/>
      <c r="AD19" s="519"/>
      <c r="AE19" s="3934" t="s">
        <v>228</v>
      </c>
      <c r="AF19" s="3935">
        <v>0.3</v>
      </c>
      <c r="AG19" s="3936"/>
      <c r="AH19" s="3937"/>
      <c r="AI19" s="3938">
        <f t="shared" si="18"/>
        <v>0.3</v>
      </c>
      <c r="AJ19" s="3971"/>
      <c r="AK19" s="3972"/>
      <c r="AL19" s="3973"/>
      <c r="AM19" s="3971"/>
      <c r="AN19" s="3972"/>
      <c r="AO19" s="3973"/>
      <c r="AP19" s="2149">
        <f t="shared" si="15"/>
        <v>0</v>
      </c>
      <c r="AQ19" s="80">
        <f t="shared" si="16"/>
        <v>0</v>
      </c>
      <c r="AR19" s="81">
        <f t="shared" si="17"/>
        <v>0</v>
      </c>
    </row>
    <row r="20" spans="1:44">
      <c r="A20" s="3949" t="s">
        <v>184</v>
      </c>
      <c r="B20" s="820">
        <f>SUM(B17:B19)</f>
        <v>42</v>
      </c>
      <c r="C20" s="820">
        <f t="shared" ref="C20:H20" si="19">SUM(C17:C19)</f>
        <v>30</v>
      </c>
      <c r="D20" s="821">
        <f t="shared" si="19"/>
        <v>0</v>
      </c>
      <c r="E20" s="822">
        <f t="shared" si="19"/>
        <v>0</v>
      </c>
      <c r="F20" s="820">
        <f t="shared" ref="F20:G20" si="20">SUM(F17:F19)</f>
        <v>0</v>
      </c>
      <c r="G20" s="823">
        <f t="shared" si="20"/>
        <v>0</v>
      </c>
      <c r="H20" s="824">
        <f t="shared" si="19"/>
        <v>0</v>
      </c>
      <c r="I20" s="94"/>
      <c r="J20" s="1210"/>
      <c r="K20" s="298"/>
      <c r="L20" s="299"/>
      <c r="M20" s="493"/>
      <c r="N20" s="493"/>
      <c r="O20" s="493"/>
      <c r="P20" s="1423"/>
      <c r="Q20" s="1424"/>
      <c r="R20" s="493"/>
      <c r="S20" s="493"/>
      <c r="T20" s="493"/>
      <c r="U20" s="98"/>
      <c r="V20" s="98"/>
      <c r="W20" s="493"/>
      <c r="X20" s="493"/>
      <c r="Y20" s="493"/>
      <c r="Z20" s="2600"/>
      <c r="AA20" s="2600"/>
      <c r="AB20" s="493"/>
      <c r="AC20" s="493"/>
      <c r="AD20" s="789"/>
      <c r="AE20" s="3974"/>
      <c r="AF20" s="2744"/>
      <c r="AG20" s="3951"/>
      <c r="AH20" s="2745"/>
      <c r="AI20" s="3952">
        <f>SUM(AI17:AI19)</f>
        <v>1</v>
      </c>
      <c r="AJ20" s="3953"/>
      <c r="AK20" s="3954"/>
      <c r="AL20" s="3955"/>
      <c r="AM20" s="3953"/>
      <c r="AN20" s="3954"/>
      <c r="AO20" s="3954"/>
      <c r="AP20" s="3956"/>
      <c r="AQ20" s="1984"/>
      <c r="AR20" s="1984"/>
    </row>
    <row r="21" spans="1:44" ht="32.25" customHeight="1">
      <c r="A21" s="5116" t="s">
        <v>1698</v>
      </c>
      <c r="B21" s="909">
        <v>14</v>
      </c>
      <c r="C21" s="909">
        <v>10</v>
      </c>
      <c r="D21" s="2283">
        <f t="shared" ref="D21:D23" si="21">SUM(E21:G21)</f>
        <v>0</v>
      </c>
      <c r="E21" s="896"/>
      <c r="F21" s="897"/>
      <c r="G21" s="1302"/>
      <c r="H21" s="910"/>
      <c r="I21" s="125" t="s">
        <v>1699</v>
      </c>
      <c r="J21" s="3948"/>
      <c r="K21" s="2583" t="s">
        <v>197</v>
      </c>
      <c r="L21" s="2584" t="s">
        <v>198</v>
      </c>
      <c r="M21" s="519">
        <v>14</v>
      </c>
      <c r="N21" s="519">
        <v>10</v>
      </c>
      <c r="O21" s="519"/>
      <c r="P21" s="327"/>
      <c r="Q21" s="328"/>
      <c r="R21" s="519"/>
      <c r="S21" s="519"/>
      <c r="T21" s="519"/>
      <c r="U21" s="2607"/>
      <c r="V21" s="2607"/>
      <c r="W21" s="519"/>
      <c r="X21" s="519"/>
      <c r="Y21" s="519"/>
      <c r="Z21" s="2607"/>
      <c r="AA21" s="2607"/>
      <c r="AB21" s="519"/>
      <c r="AC21" s="520"/>
      <c r="AD21" s="519"/>
      <c r="AE21" s="3960"/>
      <c r="AF21" s="3975"/>
      <c r="AG21" s="3936"/>
      <c r="AH21" s="3937"/>
      <c r="AI21" s="3962"/>
      <c r="AJ21" s="3963" t="s">
        <v>180</v>
      </c>
      <c r="AK21" s="3964" t="s">
        <v>389</v>
      </c>
      <c r="AL21" s="2643">
        <v>0.4</v>
      </c>
      <c r="AM21" s="3963" t="s">
        <v>180</v>
      </c>
      <c r="AN21" s="3964" t="s">
        <v>389</v>
      </c>
      <c r="AO21" s="2643">
        <v>0.4</v>
      </c>
      <c r="AP21" s="2149">
        <f t="shared" ref="AP21:AP23" si="22">(M21+R21+W21+AB21)-B21</f>
        <v>0</v>
      </c>
      <c r="AQ21" s="80">
        <f t="shared" ref="AQ21:AQ23" si="23">(N21+S21+X21+AC21)-(D21+C21)</f>
        <v>0</v>
      </c>
      <c r="AR21" s="81">
        <f t="shared" ref="AR21:AR23" si="24">(O21+T21+Y21+AD21)-H21</f>
        <v>0</v>
      </c>
    </row>
    <row r="22" spans="1:44" ht="32.25" customHeight="1">
      <c r="A22" s="5116"/>
      <c r="B22" s="909">
        <v>10</v>
      </c>
      <c r="C22" s="909">
        <v>8</v>
      </c>
      <c r="D22" s="2283">
        <f t="shared" si="21"/>
        <v>0</v>
      </c>
      <c r="E22" s="896"/>
      <c r="F22" s="897"/>
      <c r="G22" s="1302"/>
      <c r="H22" s="910"/>
      <c r="I22" s="125" t="s">
        <v>1700</v>
      </c>
      <c r="J22" s="3948"/>
      <c r="K22" s="2583" t="s">
        <v>1701</v>
      </c>
      <c r="L22" s="2584" t="s">
        <v>730</v>
      </c>
      <c r="M22" s="519">
        <v>6</v>
      </c>
      <c r="N22" s="519">
        <v>6</v>
      </c>
      <c r="O22" s="519"/>
      <c r="P22" s="327" t="s">
        <v>1647</v>
      </c>
      <c r="Q22" s="328" t="s">
        <v>1702</v>
      </c>
      <c r="R22" s="519">
        <v>4</v>
      </c>
      <c r="S22" s="519">
        <v>2</v>
      </c>
      <c r="T22" s="519"/>
      <c r="U22" s="2607"/>
      <c r="V22" s="2607"/>
      <c r="W22" s="519"/>
      <c r="X22" s="519"/>
      <c r="Y22" s="519"/>
      <c r="Z22" s="2607"/>
      <c r="AA22" s="2607"/>
      <c r="AB22" s="519"/>
      <c r="AC22" s="520"/>
      <c r="AD22" s="519"/>
      <c r="AE22" s="3960"/>
      <c r="AF22" s="3975"/>
      <c r="AG22" s="3936"/>
      <c r="AH22" s="3937"/>
      <c r="AI22" s="3962"/>
      <c r="AJ22" s="3963" t="s">
        <v>180</v>
      </c>
      <c r="AK22" s="3964" t="s">
        <v>389</v>
      </c>
      <c r="AL22" s="2643">
        <v>0.3</v>
      </c>
      <c r="AM22" s="3963" t="s">
        <v>180</v>
      </c>
      <c r="AN22" s="3964" t="s">
        <v>389</v>
      </c>
      <c r="AO22" s="2643">
        <v>0.3</v>
      </c>
      <c r="AP22" s="2149">
        <f t="shared" si="22"/>
        <v>0</v>
      </c>
      <c r="AQ22" s="80">
        <f t="shared" si="23"/>
        <v>0</v>
      </c>
      <c r="AR22" s="81">
        <f t="shared" si="24"/>
        <v>0</v>
      </c>
    </row>
    <row r="23" spans="1:44" ht="32.25" customHeight="1">
      <c r="A23" s="5116"/>
      <c r="B23" s="2346">
        <v>14</v>
      </c>
      <c r="C23" s="2346">
        <v>10</v>
      </c>
      <c r="D23" s="2283">
        <f t="shared" si="21"/>
        <v>0</v>
      </c>
      <c r="E23" s="896"/>
      <c r="F23" s="897"/>
      <c r="G23" s="1302"/>
      <c r="H23" s="910"/>
      <c r="I23" s="59" t="s">
        <v>1703</v>
      </c>
      <c r="J23" s="3948"/>
      <c r="K23" s="350" t="s">
        <v>1664</v>
      </c>
      <c r="L23" s="351" t="s">
        <v>206</v>
      </c>
      <c r="M23" s="469">
        <v>14</v>
      </c>
      <c r="N23" s="469">
        <v>10</v>
      </c>
      <c r="O23" s="469"/>
      <c r="P23" s="67"/>
      <c r="Q23" s="68"/>
      <c r="R23" s="469"/>
      <c r="S23" s="469"/>
      <c r="T23" s="469"/>
      <c r="U23" s="2638"/>
      <c r="V23" s="2638"/>
      <c r="W23" s="469"/>
      <c r="X23" s="469"/>
      <c r="Y23" s="469"/>
      <c r="Z23" s="2638"/>
      <c r="AA23" s="2638"/>
      <c r="AB23" s="469"/>
      <c r="AC23" s="471"/>
      <c r="AD23" s="469"/>
      <c r="AE23" s="3960"/>
      <c r="AF23" s="3975"/>
      <c r="AG23" s="3936"/>
      <c r="AH23" s="3937"/>
      <c r="AI23" s="3962"/>
      <c r="AJ23" s="3963" t="s">
        <v>180</v>
      </c>
      <c r="AK23" s="3964" t="s">
        <v>389</v>
      </c>
      <c r="AL23" s="2643">
        <v>0.3</v>
      </c>
      <c r="AM23" s="3963" t="s">
        <v>180</v>
      </c>
      <c r="AN23" s="3964" t="s">
        <v>389</v>
      </c>
      <c r="AO23" s="2643">
        <v>0.3</v>
      </c>
      <c r="AP23" s="2149">
        <f t="shared" si="22"/>
        <v>0</v>
      </c>
      <c r="AQ23" s="80">
        <f t="shared" si="23"/>
        <v>0</v>
      </c>
      <c r="AR23" s="81">
        <f t="shared" si="24"/>
        <v>0</v>
      </c>
    </row>
    <row r="24" spans="1:44">
      <c r="A24" s="3949" t="s">
        <v>184</v>
      </c>
      <c r="B24" s="89">
        <f>SUM(B21:B23)</f>
        <v>38</v>
      </c>
      <c r="C24" s="89">
        <f>SUM(C21:C23)</f>
        <v>28</v>
      </c>
      <c r="D24" s="90">
        <f>SUM(D21:D23)</f>
        <v>0</v>
      </c>
      <c r="E24" s="91">
        <f t="shared" ref="E24:H24" si="25">SUM(E21:E23)</f>
        <v>0</v>
      </c>
      <c r="F24" s="89">
        <f t="shared" ref="F24:G24" si="26">SUM(F21:F23)</f>
        <v>0</v>
      </c>
      <c r="G24" s="92">
        <f t="shared" si="26"/>
        <v>0</v>
      </c>
      <c r="H24" s="93">
        <f t="shared" si="25"/>
        <v>0</v>
      </c>
      <c r="I24" s="94"/>
      <c r="J24" s="1210"/>
      <c r="K24" s="298"/>
      <c r="L24" s="299"/>
      <c r="M24" s="493"/>
      <c r="N24" s="493"/>
      <c r="O24" s="493"/>
      <c r="P24" s="1423"/>
      <c r="Q24" s="1424"/>
      <c r="R24" s="493"/>
      <c r="S24" s="493"/>
      <c r="T24" s="493"/>
      <c r="U24" s="98"/>
      <c r="V24" s="98"/>
      <c r="W24" s="493"/>
      <c r="X24" s="493"/>
      <c r="Y24" s="493"/>
      <c r="Z24" s="2600"/>
      <c r="AA24" s="2600"/>
      <c r="AB24" s="493"/>
      <c r="AC24" s="493"/>
      <c r="AD24" s="493"/>
      <c r="AE24" s="3976"/>
      <c r="AF24" s="905"/>
      <c r="AG24" s="906"/>
      <c r="AH24" s="907"/>
      <c r="AI24" s="3952"/>
      <c r="AJ24" s="3977"/>
      <c r="AK24" s="3954"/>
      <c r="AL24" s="3955">
        <f>SUM(AL21:AL23)</f>
        <v>1</v>
      </c>
      <c r="AM24" s="3977"/>
      <c r="AN24" s="3954"/>
      <c r="AO24" s="3955">
        <f>SUM(AO21:AO23)</f>
        <v>1</v>
      </c>
      <c r="AP24" s="3956"/>
      <c r="AQ24" s="1984"/>
      <c r="AR24" s="1984"/>
    </row>
    <row r="25" spans="1:44" ht="28.9" customHeight="1">
      <c r="A25" s="5115" t="s">
        <v>1704</v>
      </c>
      <c r="B25" s="713"/>
      <c r="C25" s="713"/>
      <c r="D25" s="2283">
        <f t="shared" ref="D25:D29" si="27">SUM(E25:G25)</f>
        <v>12</v>
      </c>
      <c r="E25" s="712"/>
      <c r="F25" s="731">
        <v>12</v>
      </c>
      <c r="G25" s="848"/>
      <c r="H25" s="732"/>
      <c r="I25" s="125" t="s">
        <v>1705</v>
      </c>
      <c r="J25" s="3948"/>
      <c r="K25" s="2583" t="s">
        <v>842</v>
      </c>
      <c r="L25" s="2584" t="s">
        <v>1706</v>
      </c>
      <c r="M25" s="519"/>
      <c r="N25" s="519">
        <v>12</v>
      </c>
      <c r="O25" s="519"/>
      <c r="P25" s="327"/>
      <c r="Q25" s="328"/>
      <c r="R25" s="519"/>
      <c r="S25" s="519"/>
      <c r="T25" s="519"/>
      <c r="U25" s="2607"/>
      <c r="V25" s="2607"/>
      <c r="W25" s="519"/>
      <c r="X25" s="519"/>
      <c r="Y25" s="519"/>
      <c r="Z25" s="2607"/>
      <c r="AA25" s="2607"/>
      <c r="AB25" s="519"/>
      <c r="AC25" s="520"/>
      <c r="AD25" s="519"/>
      <c r="AE25" s="3934" t="s">
        <v>228</v>
      </c>
      <c r="AF25" s="3935">
        <v>0.2</v>
      </c>
      <c r="AG25" s="3936"/>
      <c r="AH25" s="3937"/>
      <c r="AI25" s="3938">
        <f>SUM(AF25:AH25)</f>
        <v>0.2</v>
      </c>
      <c r="AJ25" s="3978"/>
      <c r="AK25" s="3979"/>
      <c r="AL25" s="3980"/>
      <c r="AM25" s="3978"/>
      <c r="AN25" s="3979"/>
      <c r="AO25" s="3980"/>
      <c r="AP25" s="2149">
        <f t="shared" ref="AP25:AP27" si="28">(M25+R25+W25+AB25)-B25</f>
        <v>0</v>
      </c>
      <c r="AQ25" s="80">
        <f t="shared" ref="AQ25:AQ27" si="29">(N25+S25+X25+AC25)-(D25+C25)</f>
        <v>0</v>
      </c>
      <c r="AR25" s="81">
        <f t="shared" ref="AR25:AR27" si="30">(O25+T25+Y25+AD25)-H25</f>
        <v>0</v>
      </c>
    </row>
    <row r="26" spans="1:44" ht="32.25" customHeight="1">
      <c r="A26" s="5116"/>
      <c r="B26" s="731">
        <v>14</v>
      </c>
      <c r="C26" s="731">
        <v>10</v>
      </c>
      <c r="D26" s="2283">
        <f t="shared" si="27"/>
        <v>0</v>
      </c>
      <c r="E26" s="712"/>
      <c r="F26" s="713"/>
      <c r="G26" s="2362"/>
      <c r="H26" s="732"/>
      <c r="I26" s="125" t="s">
        <v>298</v>
      </c>
      <c r="J26" s="3948"/>
      <c r="K26" s="2583" t="s">
        <v>299</v>
      </c>
      <c r="L26" s="2584" t="s">
        <v>300</v>
      </c>
      <c r="M26" s="519">
        <v>14</v>
      </c>
      <c r="N26" s="519">
        <v>10</v>
      </c>
      <c r="O26" s="519"/>
      <c r="P26" s="327"/>
      <c r="Q26" s="328"/>
      <c r="R26" s="519"/>
      <c r="S26" s="519"/>
      <c r="T26" s="519"/>
      <c r="U26" s="2607"/>
      <c r="V26" s="2607"/>
      <c r="W26" s="519"/>
      <c r="X26" s="519"/>
      <c r="Y26" s="519"/>
      <c r="Z26" s="2607"/>
      <c r="AA26" s="2607"/>
      <c r="AB26" s="519"/>
      <c r="AC26" s="520"/>
      <c r="AD26" s="519"/>
      <c r="AE26" s="3934" t="s">
        <v>228</v>
      </c>
      <c r="AF26" s="3935">
        <v>0.4</v>
      </c>
      <c r="AG26" s="3936"/>
      <c r="AH26" s="3937"/>
      <c r="AI26" s="3938">
        <v>0.4</v>
      </c>
      <c r="AJ26" s="3978"/>
      <c r="AK26" s="3979"/>
      <c r="AL26" s="3980"/>
      <c r="AM26" s="3978"/>
      <c r="AN26" s="3979"/>
      <c r="AO26" s="3980"/>
      <c r="AP26" s="2149">
        <f t="shared" si="28"/>
        <v>0</v>
      </c>
      <c r="AQ26" s="80">
        <f t="shared" si="29"/>
        <v>0</v>
      </c>
      <c r="AR26" s="81">
        <f t="shared" si="30"/>
        <v>0</v>
      </c>
    </row>
    <row r="27" spans="1:44" ht="25.9" customHeight="1">
      <c r="A27" s="5117"/>
      <c r="B27" s="731">
        <v>14</v>
      </c>
      <c r="C27" s="731">
        <v>10</v>
      </c>
      <c r="D27" s="2283">
        <f t="shared" si="27"/>
        <v>0</v>
      </c>
      <c r="E27" s="712"/>
      <c r="F27" s="713"/>
      <c r="G27" s="2362"/>
      <c r="H27" s="732"/>
      <c r="I27" s="125" t="s">
        <v>1707</v>
      </c>
      <c r="J27" s="3948"/>
      <c r="K27" s="2583" t="s">
        <v>1708</v>
      </c>
      <c r="L27" s="2584" t="s">
        <v>1709</v>
      </c>
      <c r="M27" s="519">
        <v>14</v>
      </c>
      <c r="N27" s="519">
        <v>10</v>
      </c>
      <c r="O27" s="519"/>
      <c r="P27" s="327"/>
      <c r="Q27" s="328"/>
      <c r="R27" s="519"/>
      <c r="S27" s="519"/>
      <c r="T27" s="519"/>
      <c r="U27" s="2607"/>
      <c r="V27" s="2607"/>
      <c r="W27" s="519"/>
      <c r="X27" s="519"/>
      <c r="Y27" s="519"/>
      <c r="Z27" s="2607"/>
      <c r="AA27" s="2607"/>
      <c r="AB27" s="519"/>
      <c r="AC27" s="520"/>
      <c r="AD27" s="519"/>
      <c r="AE27" s="3934" t="s">
        <v>228</v>
      </c>
      <c r="AF27" s="3935">
        <v>0.4</v>
      </c>
      <c r="AG27" s="3936"/>
      <c r="AH27" s="3937"/>
      <c r="AI27" s="3938">
        <v>0.4</v>
      </c>
      <c r="AJ27" s="3978"/>
      <c r="AK27" s="3979"/>
      <c r="AL27" s="3980"/>
      <c r="AM27" s="3978"/>
      <c r="AN27" s="3979"/>
      <c r="AO27" s="3980"/>
      <c r="AP27" s="2149">
        <f t="shared" si="28"/>
        <v>0</v>
      </c>
      <c r="AQ27" s="80">
        <f t="shared" si="29"/>
        <v>0</v>
      </c>
      <c r="AR27" s="81">
        <f t="shared" si="30"/>
        <v>0</v>
      </c>
    </row>
    <row r="28" spans="1:44">
      <c r="A28" s="3949" t="s">
        <v>420</v>
      </c>
      <c r="B28" s="89">
        <f>SUM(B25:B27)</f>
        <v>28</v>
      </c>
      <c r="C28" s="89">
        <f>SUM(C25:C27)</f>
        <v>20</v>
      </c>
      <c r="D28" s="90">
        <f>SUM(D25:D27)</f>
        <v>12</v>
      </c>
      <c r="E28" s="91">
        <f t="shared" ref="E28:H28" si="31">SUM(E25:E27)</f>
        <v>0</v>
      </c>
      <c r="F28" s="89">
        <f t="shared" ref="F28:G28" si="32">SUM(F25:F27)</f>
        <v>12</v>
      </c>
      <c r="G28" s="92">
        <f t="shared" si="32"/>
        <v>0</v>
      </c>
      <c r="H28" s="93">
        <f t="shared" si="31"/>
        <v>0</v>
      </c>
      <c r="I28" s="94"/>
      <c r="J28" s="1210"/>
      <c r="K28" s="298"/>
      <c r="L28" s="299"/>
      <c r="M28" s="493"/>
      <c r="N28" s="493"/>
      <c r="O28" s="493"/>
      <c r="P28" s="1423"/>
      <c r="Q28" s="1424"/>
      <c r="R28" s="493"/>
      <c r="S28" s="493"/>
      <c r="T28" s="493"/>
      <c r="U28" s="98"/>
      <c r="V28" s="98"/>
      <c r="W28" s="493"/>
      <c r="X28" s="493"/>
      <c r="Y28" s="493"/>
      <c r="Z28" s="2600"/>
      <c r="AA28" s="2600"/>
      <c r="AB28" s="493"/>
      <c r="AC28" s="493"/>
      <c r="AD28" s="493"/>
      <c r="AE28" s="3976"/>
      <c r="AF28" s="905"/>
      <c r="AG28" s="906"/>
      <c r="AH28" s="907"/>
      <c r="AI28" s="3952">
        <f>SUM(AI25:AI27)</f>
        <v>1</v>
      </c>
      <c r="AJ28" s="3977"/>
      <c r="AK28" s="3981"/>
      <c r="AL28" s="3982"/>
      <c r="AM28" s="3977"/>
      <c r="AN28" s="3954"/>
      <c r="AO28" s="3955"/>
      <c r="AP28" s="3956"/>
      <c r="AQ28" s="1984"/>
      <c r="AR28" s="1984"/>
    </row>
    <row r="29" spans="1:44" ht="32.25" customHeight="1">
      <c r="A29" s="846" t="s">
        <v>1710</v>
      </c>
      <c r="B29" s="713"/>
      <c r="C29" s="713"/>
      <c r="D29" s="2283">
        <f t="shared" si="27"/>
        <v>16</v>
      </c>
      <c r="E29" s="3983">
        <v>16</v>
      </c>
      <c r="F29" s="713"/>
      <c r="G29" s="2362"/>
      <c r="H29" s="732"/>
      <c r="I29" s="125" t="s">
        <v>1711</v>
      </c>
      <c r="J29" s="3948"/>
      <c r="K29" s="2583" t="s">
        <v>225</v>
      </c>
      <c r="L29" s="2584" t="s">
        <v>226</v>
      </c>
      <c r="M29" s="519"/>
      <c r="N29" s="519">
        <v>16</v>
      </c>
      <c r="O29" s="519"/>
      <c r="P29" s="327"/>
      <c r="Q29" s="328"/>
      <c r="R29" s="519"/>
      <c r="S29" s="519"/>
      <c r="T29" s="519"/>
      <c r="U29" s="2607"/>
      <c r="V29" s="2607"/>
      <c r="W29" s="519"/>
      <c r="X29" s="519"/>
      <c r="Y29" s="519"/>
      <c r="Z29" s="2607"/>
      <c r="AA29" s="2607"/>
      <c r="AB29" s="519"/>
      <c r="AC29" s="520"/>
      <c r="AD29" s="519"/>
      <c r="AE29" s="3984" t="s">
        <v>180</v>
      </c>
      <c r="AF29" s="3985">
        <v>0.5</v>
      </c>
      <c r="AG29" s="3986" t="s">
        <v>229</v>
      </c>
      <c r="AH29" s="3987">
        <v>0.5</v>
      </c>
      <c r="AI29" s="3938">
        <f>SUM(AF29:AH29)</f>
        <v>1</v>
      </c>
      <c r="AJ29" s="3957"/>
      <c r="AK29" s="1469"/>
      <c r="AL29" s="3988"/>
      <c r="AM29" s="3989"/>
      <c r="AN29" s="3990"/>
      <c r="AO29" s="3988"/>
      <c r="AP29" s="2149">
        <f t="shared" ref="AP29" si="33">(M29+R29+W29+AB29)-B29</f>
        <v>0</v>
      </c>
      <c r="AQ29" s="80">
        <f t="shared" ref="AQ29" si="34">(N29+S29+X29+AC29)-(D29+C29)</f>
        <v>0</v>
      </c>
      <c r="AR29" s="81">
        <f t="shared" ref="AR29" si="35">(O29+T29+Y29+AD29)-H29</f>
        <v>0</v>
      </c>
    </row>
    <row r="30" spans="1:44" ht="15.75" thickBot="1">
      <c r="A30" s="3949" t="s">
        <v>1712</v>
      </c>
      <c r="B30" s="89">
        <f>SUM(B29)</f>
        <v>0</v>
      </c>
      <c r="C30" s="89">
        <f t="shared" ref="C30" si="36">SUM(C29)</f>
        <v>0</v>
      </c>
      <c r="D30" s="90">
        <f>SUM(D29)</f>
        <v>16</v>
      </c>
      <c r="E30" s="91">
        <f t="shared" ref="E30:H30" si="37">SUM(E29)</f>
        <v>16</v>
      </c>
      <c r="F30" s="89">
        <f t="shared" ref="F30:G30" si="38">SUM(F29)</f>
        <v>0</v>
      </c>
      <c r="G30" s="92">
        <f t="shared" si="38"/>
        <v>0</v>
      </c>
      <c r="H30" s="93">
        <f t="shared" si="37"/>
        <v>0</v>
      </c>
      <c r="I30" s="3991"/>
      <c r="J30" s="3992"/>
      <c r="K30" s="3993"/>
      <c r="L30" s="3994"/>
      <c r="M30" s="3995"/>
      <c r="N30" s="3995"/>
      <c r="O30" s="3995"/>
      <c r="P30" s="3996"/>
      <c r="Q30" s="3997"/>
      <c r="R30" s="3995"/>
      <c r="S30" s="3995"/>
      <c r="T30" s="3995"/>
      <c r="U30" s="3998"/>
      <c r="V30" s="3998"/>
      <c r="W30" s="3995"/>
      <c r="X30" s="3999"/>
      <c r="Y30" s="4000"/>
      <c r="Z30" s="3998"/>
      <c r="AA30" s="3998"/>
      <c r="AB30" s="3995"/>
      <c r="AC30" s="3995"/>
      <c r="AD30" s="4000"/>
      <c r="AE30" s="3976"/>
      <c r="AF30" s="905"/>
      <c r="AG30" s="906"/>
      <c r="AH30" s="907"/>
      <c r="AI30" s="3952">
        <f>SUM(AI29)</f>
        <v>1</v>
      </c>
      <c r="AJ30" s="3977"/>
      <c r="AK30" s="3954"/>
      <c r="AL30" s="3955"/>
      <c r="AM30" s="4001"/>
      <c r="AN30" s="3954"/>
      <c r="AO30" s="3955"/>
      <c r="AP30" s="3956"/>
      <c r="AQ30" s="1984"/>
      <c r="AR30" s="1984"/>
    </row>
    <row r="31" spans="1:44" ht="19.5" customHeight="1">
      <c r="A31" s="3178" t="s">
        <v>1439</v>
      </c>
      <c r="B31" s="1399"/>
      <c r="C31" s="1399"/>
      <c r="D31" s="1399"/>
      <c r="E31" s="1803"/>
      <c r="F31" s="1301"/>
      <c r="G31" s="451"/>
      <c r="H31" s="1399"/>
      <c r="I31" s="4002"/>
      <c r="J31" s="4003"/>
      <c r="K31" s="4004"/>
      <c r="L31" s="4005"/>
      <c r="M31" s="4006"/>
      <c r="N31" s="4006"/>
      <c r="O31" s="4006"/>
      <c r="P31" s="4007"/>
      <c r="Q31" s="4008"/>
      <c r="R31" s="4006"/>
      <c r="S31" s="4006"/>
      <c r="T31" s="4006"/>
      <c r="U31" s="4009"/>
      <c r="V31" s="4009"/>
      <c r="W31" s="4006"/>
      <c r="X31" s="4006"/>
      <c r="Y31" s="4006"/>
      <c r="Z31" s="4009"/>
      <c r="AA31" s="4009"/>
      <c r="AB31" s="4006"/>
      <c r="AC31" s="4006"/>
      <c r="AD31" s="4006"/>
      <c r="AE31" s="4010"/>
      <c r="AF31" s="4011"/>
      <c r="AG31" s="4012"/>
      <c r="AH31" s="4013"/>
      <c r="AI31" s="4014"/>
      <c r="AJ31" s="4014"/>
      <c r="AK31" s="4011"/>
      <c r="AL31" s="4013"/>
      <c r="AM31" s="4014"/>
      <c r="AN31" s="4011"/>
      <c r="AO31" s="4013"/>
      <c r="AP31" s="268"/>
      <c r="AQ31" s="36"/>
      <c r="AR31" s="36"/>
    </row>
    <row r="32" spans="1:44" ht="25.15" customHeight="1">
      <c r="A32" s="5115" t="s">
        <v>1713</v>
      </c>
      <c r="B32" s="897"/>
      <c r="C32" s="909">
        <v>6</v>
      </c>
      <c r="D32" s="2283">
        <f t="shared" ref="D32:D33" si="39">SUM(E32:G32)</f>
        <v>0</v>
      </c>
      <c r="E32" s="896"/>
      <c r="F32" s="897"/>
      <c r="G32" s="1302"/>
      <c r="H32" s="910"/>
      <c r="I32" s="125" t="s">
        <v>1714</v>
      </c>
      <c r="J32" s="2582"/>
      <c r="K32" s="2583" t="s">
        <v>219</v>
      </c>
      <c r="L32" s="2584" t="s">
        <v>220</v>
      </c>
      <c r="M32" s="519"/>
      <c r="N32" s="519">
        <v>6</v>
      </c>
      <c r="O32" s="519"/>
      <c r="P32" s="327"/>
      <c r="Q32" s="328"/>
      <c r="R32" s="519"/>
      <c r="S32" s="519"/>
      <c r="T32" s="519"/>
      <c r="U32" s="2607"/>
      <c r="V32" s="2607"/>
      <c r="W32" s="519"/>
      <c r="X32" s="519"/>
      <c r="Y32" s="519"/>
      <c r="Z32" s="2607"/>
      <c r="AA32" s="2607"/>
      <c r="AB32" s="519"/>
      <c r="AC32" s="520"/>
      <c r="AD32" s="519"/>
      <c r="AE32" s="3960"/>
      <c r="AF32" s="3975"/>
      <c r="AG32" s="3936"/>
      <c r="AH32" s="3937"/>
      <c r="AI32" s="3962"/>
      <c r="AJ32" s="3957"/>
      <c r="AK32" s="1469"/>
      <c r="AL32" s="3988"/>
      <c r="AM32" s="3957"/>
      <c r="AN32" s="1469"/>
      <c r="AO32" s="3988"/>
      <c r="AP32" s="2149">
        <f t="shared" ref="AP32" si="40">(M32+R32+W32+AB32)-B32</f>
        <v>0</v>
      </c>
      <c r="AQ32" s="80">
        <f t="shared" ref="AQ32" si="41">(N32+S32+X32+AC32)-(D32+C32)</f>
        <v>0</v>
      </c>
      <c r="AR32" s="81">
        <f t="shared" ref="AR32" si="42">(O32+T32+Y32+AD32)-H32</f>
        <v>0</v>
      </c>
    </row>
    <row r="33" spans="1:44" ht="25.9" customHeight="1" thickBot="1">
      <c r="A33" s="5117"/>
      <c r="B33" s="897"/>
      <c r="C33" s="897"/>
      <c r="D33" s="2283">
        <f t="shared" si="39"/>
        <v>0</v>
      </c>
      <c r="E33" s="896"/>
      <c r="F33" s="897"/>
      <c r="G33" s="1302"/>
      <c r="H33" s="910"/>
      <c r="I33" s="1977" t="s">
        <v>717</v>
      </c>
      <c r="J33" s="276"/>
      <c r="K33" s="2583" t="s">
        <v>197</v>
      </c>
      <c r="L33" s="2584" t="s">
        <v>198</v>
      </c>
      <c r="M33" s="519"/>
      <c r="N33" s="519"/>
      <c r="O33" s="519"/>
      <c r="P33" s="327"/>
      <c r="Q33" s="328"/>
      <c r="R33" s="519"/>
      <c r="S33" s="519"/>
      <c r="T33" s="519"/>
      <c r="U33" s="2607"/>
      <c r="V33" s="2607"/>
      <c r="W33" s="519"/>
      <c r="X33" s="519"/>
      <c r="Y33" s="519"/>
      <c r="Z33" s="2607"/>
      <c r="AA33" s="2607"/>
      <c r="AB33" s="519"/>
      <c r="AC33" s="520"/>
      <c r="AD33" s="519"/>
      <c r="AE33" s="4015"/>
      <c r="AF33" s="4016"/>
      <c r="AG33" s="4017"/>
      <c r="AH33" s="4018"/>
      <c r="AI33" s="4019"/>
      <c r="AJ33" s="3963" t="s">
        <v>253</v>
      </c>
      <c r="AK33" s="3964" t="s">
        <v>497</v>
      </c>
      <c r="AL33" s="3967">
        <v>1</v>
      </c>
      <c r="AM33" s="3963" t="s">
        <v>1055</v>
      </c>
      <c r="AN33" s="3964"/>
      <c r="AO33" s="3967">
        <v>1</v>
      </c>
      <c r="AP33" s="2149">
        <f t="shared" ref="AP33" si="43">(M33+R33+W33+AB33)-B33</f>
        <v>0</v>
      </c>
      <c r="AQ33" s="80">
        <f t="shared" ref="AQ33" si="44">(N33+S33+X33+AC33)-(D33+C33)</f>
        <v>0</v>
      </c>
      <c r="AR33" s="81">
        <f t="shared" ref="AR33" si="45">(O33+T33+Y33+AD33)-H33</f>
        <v>0</v>
      </c>
    </row>
    <row r="34" spans="1:44" ht="15.75" thickBot="1">
      <c r="A34" s="3949" t="s">
        <v>578</v>
      </c>
      <c r="B34" s="89">
        <f>SUM(B32:B33)</f>
        <v>0</v>
      </c>
      <c r="C34" s="89">
        <f>SUM(C32:C33)</f>
        <v>6</v>
      </c>
      <c r="D34" s="90">
        <f t="shared" ref="D34:H34" si="46">SUM(D32:D33)</f>
        <v>0</v>
      </c>
      <c r="E34" s="91">
        <f t="shared" si="46"/>
        <v>0</v>
      </c>
      <c r="F34" s="89">
        <f t="shared" ref="F34:G34" si="47">SUM(F32:F33)</f>
        <v>0</v>
      </c>
      <c r="G34" s="92">
        <f t="shared" si="47"/>
        <v>0</v>
      </c>
      <c r="H34" s="93">
        <f t="shared" si="46"/>
        <v>0</v>
      </c>
      <c r="I34" s="94"/>
      <c r="J34" s="1210"/>
      <c r="K34" s="298"/>
      <c r="L34" s="299"/>
      <c r="M34" s="493"/>
      <c r="N34" s="493"/>
      <c r="O34" s="493"/>
      <c r="P34" s="1423"/>
      <c r="Q34" s="1424"/>
      <c r="R34" s="494"/>
      <c r="S34" s="494"/>
      <c r="T34" s="494"/>
      <c r="U34" s="98"/>
      <c r="V34" s="98"/>
      <c r="W34" s="493"/>
      <c r="X34" s="493"/>
      <c r="Y34" s="493"/>
      <c r="Z34" s="2600"/>
      <c r="AA34" s="2600"/>
      <c r="AB34" s="493"/>
      <c r="AC34" s="493"/>
      <c r="AD34" s="789"/>
      <c r="AE34" s="4020"/>
      <c r="AF34" s="4020"/>
      <c r="AG34" s="4020"/>
      <c r="AH34" s="4020"/>
      <c r="AI34" s="4021"/>
      <c r="AJ34" s="4022"/>
      <c r="AK34" s="4023"/>
      <c r="AL34" s="4024">
        <f>SUM(AL33)</f>
        <v>1</v>
      </c>
      <c r="AM34" s="4025"/>
      <c r="AN34" s="4023"/>
      <c r="AO34" s="4024">
        <f>SUM(AO33)</f>
        <v>1</v>
      </c>
      <c r="AP34" s="3956"/>
      <c r="AQ34" s="1984"/>
      <c r="AR34" s="1984"/>
    </row>
    <row r="35" spans="1:44" ht="15.75" thickBot="1">
      <c r="A35" s="1765" t="s">
        <v>255</v>
      </c>
      <c r="B35" s="174">
        <f>SUM(B11+B16+B20+B24+B28+B30+B34)</f>
        <v>184</v>
      </c>
      <c r="C35" s="174">
        <f>SUM(C11+C16+C20+C24+C28+C30+C34)</f>
        <v>144</v>
      </c>
      <c r="D35" s="175">
        <f>SUM(D11+D16+D20+D24+D28+D30+D34)</f>
        <v>78</v>
      </c>
      <c r="E35" s="176">
        <f t="shared" ref="E35:H35" si="48">SUM(E11+E16+E20+E24+E28+E30+E34)</f>
        <v>48</v>
      </c>
      <c r="F35" s="177">
        <f t="shared" ref="F35:G35" si="49">SUM(F11+F16+F20+F24+F28+F30+F34)</f>
        <v>30</v>
      </c>
      <c r="G35" s="178">
        <f t="shared" si="49"/>
        <v>0</v>
      </c>
      <c r="H35" s="179">
        <f t="shared" si="48"/>
        <v>0</v>
      </c>
      <c r="I35" s="4026"/>
      <c r="J35" s="4027"/>
      <c r="K35" s="4028"/>
      <c r="L35" s="4029"/>
      <c r="M35" s="3675"/>
      <c r="N35" s="3675"/>
      <c r="O35" s="3675"/>
      <c r="P35" s="3674"/>
      <c r="Q35" s="1765"/>
      <c r="R35" s="3675"/>
      <c r="S35" s="3675"/>
      <c r="T35" s="3675"/>
      <c r="U35" s="173"/>
      <c r="V35" s="173"/>
      <c r="W35" s="3675"/>
      <c r="X35" s="3675"/>
      <c r="Y35" s="3675"/>
      <c r="Z35" s="173"/>
      <c r="AA35" s="173"/>
      <c r="AB35" s="3675"/>
      <c r="AC35" s="3675"/>
      <c r="AD35" s="3675"/>
      <c r="AE35" s="4030"/>
      <c r="AF35" s="4030"/>
      <c r="AG35" s="4030"/>
      <c r="AH35" s="4030"/>
      <c r="AI35" s="4031"/>
      <c r="AJ35" s="4032"/>
      <c r="AK35" s="4032"/>
      <c r="AL35" s="4033"/>
      <c r="AM35" s="4032"/>
      <c r="AN35" s="4032"/>
      <c r="AO35" s="4033"/>
      <c r="AP35" s="4031"/>
      <c r="AQ35" s="4031"/>
      <c r="AR35" s="4031"/>
    </row>
    <row r="36" spans="1:44" ht="15.75" thickBot="1">
      <c r="A36" s="2113"/>
      <c r="I36" s="4034"/>
      <c r="J36" s="685"/>
      <c r="AJ36" s="4035"/>
      <c r="AK36" s="4036"/>
      <c r="AL36" s="4037"/>
      <c r="AM36" s="4036"/>
    </row>
    <row r="37" spans="1:44" ht="16.5" thickBot="1">
      <c r="A37" s="206" t="s">
        <v>124</v>
      </c>
      <c r="D37" s="207"/>
      <c r="E37" s="207"/>
      <c r="F37" s="207"/>
      <c r="G37" s="207"/>
      <c r="H37" s="207"/>
      <c r="I37" s="206" t="s">
        <v>124</v>
      </c>
      <c r="J37" s="685"/>
      <c r="M37" s="961"/>
      <c r="N37" s="961"/>
      <c r="O37" s="961"/>
      <c r="P37" s="959"/>
      <c r="Q37" s="960"/>
      <c r="R37" s="961"/>
      <c r="S37" s="961"/>
      <c r="T37" s="961"/>
      <c r="U37" s="1918"/>
      <c r="V37" s="1918"/>
      <c r="W37" s="961"/>
      <c r="X37" s="961"/>
      <c r="Y37" s="961"/>
      <c r="Z37" s="959"/>
      <c r="AA37" s="959"/>
      <c r="AB37" s="961"/>
      <c r="AC37" s="961"/>
      <c r="AD37" s="961"/>
      <c r="AH37" s="4038" t="s">
        <v>256</v>
      </c>
      <c r="AI37" s="4039"/>
      <c r="AJ37" s="4039"/>
      <c r="AK37" s="4039"/>
      <c r="AL37" s="4040"/>
      <c r="AM37" s="5390" t="s">
        <v>257</v>
      </c>
      <c r="AN37" s="5391"/>
      <c r="AO37" s="5391"/>
      <c r="AP37" s="5392"/>
    </row>
    <row r="38" spans="1:44" ht="16.5" thickBot="1">
      <c r="A38" s="211" t="s">
        <v>258</v>
      </c>
      <c r="D38" s="207"/>
      <c r="E38" s="207"/>
      <c r="F38" s="207"/>
      <c r="G38" s="207"/>
      <c r="H38" s="207"/>
      <c r="I38" s="212" t="s">
        <v>259</v>
      </c>
      <c r="J38" s="685"/>
      <c r="M38" s="961"/>
      <c r="N38" s="961"/>
      <c r="O38" s="961"/>
      <c r="P38" s="959"/>
      <c r="Q38" s="960"/>
      <c r="R38" s="961"/>
      <c r="S38" s="961"/>
      <c r="T38" s="961"/>
      <c r="U38" s="1918"/>
      <c r="V38" s="1918"/>
      <c r="W38" s="961"/>
      <c r="X38" s="961"/>
      <c r="Y38" s="961"/>
      <c r="Z38" s="959"/>
      <c r="AA38" s="959"/>
      <c r="AB38" s="961"/>
      <c r="AC38" s="961"/>
      <c r="AD38" s="961"/>
      <c r="AH38" s="1788" t="s">
        <v>1715</v>
      </c>
      <c r="AI38" s="1789"/>
      <c r="AJ38" s="1789"/>
      <c r="AK38" s="1789"/>
      <c r="AL38" s="1790"/>
      <c r="AM38" s="4041" t="s">
        <v>261</v>
      </c>
      <c r="AN38" s="4042" t="s">
        <v>262</v>
      </c>
      <c r="AO38" s="3926" t="s">
        <v>263</v>
      </c>
      <c r="AP38" s="410" t="s">
        <v>454</v>
      </c>
    </row>
    <row r="39" spans="1:44" ht="16.5" thickBot="1">
      <c r="A39" s="216" t="s">
        <v>265</v>
      </c>
      <c r="D39" s="207"/>
      <c r="E39" s="207"/>
      <c r="F39" s="207"/>
      <c r="G39" s="207"/>
      <c r="H39" s="207"/>
      <c r="I39" s="212" t="s">
        <v>266</v>
      </c>
      <c r="J39" s="685"/>
      <c r="AH39" s="4043" t="s">
        <v>1326</v>
      </c>
      <c r="AI39" s="4044"/>
      <c r="AJ39" s="4044"/>
      <c r="AK39" s="4044"/>
      <c r="AL39" s="4045"/>
      <c r="AM39" s="4046">
        <f>SUM(B35)</f>
        <v>184</v>
      </c>
      <c r="AN39" s="4047">
        <f>SUM(C35)</f>
        <v>144</v>
      </c>
      <c r="AO39" s="4048">
        <f>SUM(D35)</f>
        <v>78</v>
      </c>
      <c r="AP39" s="675">
        <f>H35</f>
        <v>0</v>
      </c>
    </row>
    <row r="40" spans="1:44" ht="15.75">
      <c r="A40" s="211" t="s">
        <v>268</v>
      </c>
      <c r="D40" s="207"/>
      <c r="E40" s="207"/>
      <c r="F40" s="207"/>
      <c r="G40" s="207"/>
      <c r="H40" s="207"/>
      <c r="I40" s="212" t="s">
        <v>269</v>
      </c>
      <c r="J40" s="685"/>
      <c r="AH40" s="2254" t="s">
        <v>270</v>
      </c>
      <c r="AI40" s="2255"/>
      <c r="AJ40" s="2255"/>
      <c r="AK40" s="2255"/>
      <c r="AL40" s="4049"/>
      <c r="AM40" s="4050"/>
      <c r="AN40" s="4051" t="s">
        <v>271</v>
      </c>
      <c r="AO40" s="4052"/>
      <c r="AP40" s="222"/>
    </row>
    <row r="41" spans="1:44" ht="16.5" thickBot="1">
      <c r="A41" s="223" t="s">
        <v>272</v>
      </c>
      <c r="D41" s="207"/>
      <c r="E41" s="207"/>
      <c r="F41" s="207"/>
      <c r="G41" s="207"/>
      <c r="H41" s="207"/>
      <c r="I41" s="212" t="s">
        <v>273</v>
      </c>
      <c r="J41" s="685"/>
      <c r="AH41" s="2123" t="s">
        <v>1676</v>
      </c>
      <c r="AI41" s="2124"/>
      <c r="AJ41" s="2124"/>
      <c r="AK41" s="2124"/>
      <c r="AL41" s="4053"/>
      <c r="AM41" s="4054"/>
      <c r="AN41" s="4055">
        <f>SUM(AM39:AP39)</f>
        <v>406</v>
      </c>
      <c r="AO41" s="4052"/>
      <c r="AP41" s="222"/>
    </row>
    <row r="42" spans="1:44" ht="15.75">
      <c r="A42" s="223" t="s">
        <v>275</v>
      </c>
      <c r="D42" s="207"/>
      <c r="E42" s="207"/>
      <c r="F42" s="207"/>
      <c r="G42" s="207"/>
      <c r="H42" s="207"/>
      <c r="I42" s="225" t="s">
        <v>276</v>
      </c>
      <c r="J42" s="685"/>
      <c r="AE42" s="3917"/>
      <c r="AF42" s="3917"/>
      <c r="AG42" s="3917"/>
      <c r="AH42" s="3917"/>
      <c r="AI42" s="4056"/>
      <c r="AJ42" s="222"/>
      <c r="AK42" s="222"/>
      <c r="AL42" s="4056"/>
      <c r="AM42" s="222"/>
      <c r="AN42" s="222"/>
      <c r="AO42" s="4056"/>
      <c r="AP42" s="222"/>
      <c r="AQ42" s="222"/>
    </row>
    <row r="43" spans="1:44" ht="15.75">
      <c r="A43" s="223" t="s">
        <v>277</v>
      </c>
      <c r="D43" s="207"/>
      <c r="E43" s="207"/>
      <c r="F43" s="207"/>
      <c r="G43" s="207"/>
      <c r="H43" s="207"/>
      <c r="I43" s="212" t="s">
        <v>278</v>
      </c>
      <c r="J43" s="685"/>
      <c r="AE43" s="3917"/>
      <c r="AF43" s="3917"/>
      <c r="AG43" s="3917"/>
      <c r="AH43" s="3917"/>
      <c r="AI43" s="4056"/>
      <c r="AJ43" s="222"/>
      <c r="AK43" s="222"/>
      <c r="AL43" s="4056"/>
      <c r="AM43" s="222"/>
      <c r="AN43" s="222"/>
      <c r="AO43" s="4056"/>
      <c r="AP43" s="222"/>
      <c r="AQ43" s="222"/>
    </row>
    <row r="44" spans="1:44" ht="15.75">
      <c r="A44" s="223" t="s">
        <v>279</v>
      </c>
      <c r="D44" s="207"/>
      <c r="E44" s="207"/>
      <c r="F44" s="207"/>
      <c r="G44" s="207"/>
      <c r="H44" s="207"/>
      <c r="I44" s="225" t="s">
        <v>280</v>
      </c>
      <c r="J44" s="685"/>
      <c r="AE44" s="3917"/>
      <c r="AF44" s="3917"/>
      <c r="AG44" s="3917"/>
      <c r="AH44" s="3917"/>
      <c r="AI44" s="4056"/>
      <c r="AJ44" s="222"/>
      <c r="AK44" s="222"/>
      <c r="AL44" s="4056"/>
      <c r="AM44" s="222"/>
      <c r="AN44" s="222"/>
      <c r="AO44" s="4056"/>
      <c r="AP44" s="222"/>
      <c r="AQ44" s="222"/>
    </row>
    <row r="45" spans="1:44" ht="15.75">
      <c r="A45" s="223" t="s">
        <v>281</v>
      </c>
      <c r="D45" s="207"/>
      <c r="E45" s="207"/>
      <c r="F45" s="207"/>
      <c r="G45" s="207"/>
      <c r="H45" s="207"/>
      <c r="I45" s="225" t="s">
        <v>282</v>
      </c>
      <c r="J45" s="685"/>
      <c r="AE45" s="3917"/>
      <c r="AF45" s="3917"/>
      <c r="AG45" s="3917"/>
      <c r="AP45" s="222"/>
      <c r="AQ45" s="222"/>
    </row>
    <row r="46" spans="1:44" ht="16.5" thickBot="1">
      <c r="A46" s="226" t="s">
        <v>283</v>
      </c>
      <c r="D46" s="207"/>
      <c r="E46" s="207"/>
      <c r="F46" s="207"/>
      <c r="G46" s="207"/>
      <c r="H46" s="207"/>
      <c r="I46" s="227" t="s">
        <v>284</v>
      </c>
      <c r="J46" s="685"/>
      <c r="AE46" s="3917"/>
      <c r="AF46" s="3917"/>
      <c r="AG46" s="3917"/>
      <c r="AP46" s="222"/>
      <c r="AQ46" s="222"/>
    </row>
    <row r="47" spans="1:44">
      <c r="A47"/>
    </row>
    <row r="48" spans="1:44">
      <c r="A48"/>
    </row>
    <row r="49" spans="1:1">
      <c r="A49"/>
    </row>
    <row r="50" spans="1:1">
      <c r="A50"/>
    </row>
    <row r="51" spans="1:1">
      <c r="A51"/>
    </row>
    <row r="52" spans="1:1">
      <c r="A52"/>
    </row>
    <row r="53" spans="1:1">
      <c r="A53"/>
    </row>
    <row r="54" spans="1:1">
      <c r="A54"/>
    </row>
    <row r="55" spans="1:1">
      <c r="A55"/>
    </row>
  </sheetData>
  <sheetProtection algorithmName="SHA-512" hashValue="doV7J7G97MZ58UJo8fQZZX9qSyhs4MtU1BYtH6w+OxaLvUr/ytV2dJiZZd0rBKZfxI6BDqQYCD8W/ljy897EDQ==" saltValue="GRhJ+Sh1gXVc3mRDYkUKTw==" spinCount="100000" sheet="1" objects="1" scenarios="1"/>
  <protectedRanges>
    <protectedRange sqref="K7:AD33" name="Plage1"/>
  </protectedRanges>
  <mergeCells count="23">
    <mergeCell ref="A4:A5"/>
    <mergeCell ref="B4:D4"/>
    <mergeCell ref="I4:I5"/>
    <mergeCell ref="K4:O4"/>
    <mergeCell ref="P4:T4"/>
    <mergeCell ref="A32:A33"/>
    <mergeCell ref="A21:A23"/>
    <mergeCell ref="A25:A27"/>
    <mergeCell ref="A7:A10"/>
    <mergeCell ref="A12:A15"/>
    <mergeCell ref="A17:A19"/>
    <mergeCell ref="B1:I2"/>
    <mergeCell ref="B3:I3"/>
    <mergeCell ref="AL1:AO1"/>
    <mergeCell ref="AL2:AO2"/>
    <mergeCell ref="AM37:AP37"/>
    <mergeCell ref="AE5:AH5"/>
    <mergeCell ref="U4:Y4"/>
    <mergeCell ref="Z4:AD4"/>
    <mergeCell ref="AE4:AI4"/>
    <mergeCell ref="K1:L1"/>
    <mergeCell ref="K2:L2"/>
    <mergeCell ref="K3:L3"/>
  </mergeCells>
  <conditionalFormatting sqref="AH37:AK39">
    <cfRule type="cellIs" dxfId="101" priority="30" operator="equal">
      <formula>"_A_TROUVER"</formula>
    </cfRule>
  </conditionalFormatting>
  <conditionalFormatting sqref="AH40:AL40 AH41:AK41">
    <cfRule type="cellIs" dxfId="100" priority="29" operator="equal">
      <formula>"_A_TROUVER"</formula>
    </cfRule>
  </conditionalFormatting>
  <conditionalFormatting sqref="AP7:AP10">
    <cfRule type="cellIs" dxfId="99" priority="28" operator="lessThan">
      <formula>0</formula>
    </cfRule>
  </conditionalFormatting>
  <conditionalFormatting sqref="AP12:AP15">
    <cfRule type="cellIs" dxfId="98" priority="24" operator="lessThan">
      <formula>0</formula>
    </cfRule>
  </conditionalFormatting>
  <conditionalFormatting sqref="AP17:AP19">
    <cfRule type="cellIs" dxfId="97" priority="20" operator="lessThan">
      <formula>0</formula>
    </cfRule>
  </conditionalFormatting>
  <conditionalFormatting sqref="AP21:AP23">
    <cfRule type="cellIs" dxfId="96" priority="16" operator="lessThan">
      <formula>0</formula>
    </cfRule>
  </conditionalFormatting>
  <conditionalFormatting sqref="AP25:AP27">
    <cfRule type="cellIs" dxfId="95" priority="12" operator="lessThan">
      <formula>0</formula>
    </cfRule>
  </conditionalFormatting>
  <conditionalFormatting sqref="AP29">
    <cfRule type="cellIs" dxfId="94" priority="8" operator="lessThan">
      <formula>0</formula>
    </cfRule>
  </conditionalFormatting>
  <conditionalFormatting sqref="AP32:AP33">
    <cfRule type="cellIs" dxfId="93" priority="4" operator="lessThan">
      <formula>0</formula>
    </cfRule>
  </conditionalFormatting>
  <conditionalFormatting sqref="AP7:AR10">
    <cfRule type="cellIs" dxfId="92" priority="25" operator="greaterThan">
      <formula>0</formula>
    </cfRule>
  </conditionalFormatting>
  <conditionalFormatting sqref="AP12:AR15">
    <cfRule type="cellIs" dxfId="91" priority="21" operator="greaterThan">
      <formula>0</formula>
    </cfRule>
  </conditionalFormatting>
  <conditionalFormatting sqref="AP17:AR19">
    <cfRule type="cellIs" dxfId="90" priority="17" operator="greaterThan">
      <formula>0</formula>
    </cfRule>
  </conditionalFormatting>
  <conditionalFormatting sqref="AP21:AR23">
    <cfRule type="cellIs" dxfId="89" priority="13" operator="greaterThan">
      <formula>0</formula>
    </cfRule>
  </conditionalFormatting>
  <conditionalFormatting sqref="AP25:AR27">
    <cfRule type="cellIs" dxfId="88" priority="9" operator="greaterThan">
      <formula>0</formula>
    </cfRule>
  </conditionalFormatting>
  <conditionalFormatting sqref="AP29:AR29">
    <cfRule type="cellIs" dxfId="87" priority="5" operator="greaterThan">
      <formula>0</formula>
    </cfRule>
  </conditionalFormatting>
  <conditionalFormatting sqref="AP32:AR33">
    <cfRule type="cellIs" dxfId="86" priority="1" operator="greaterThan">
      <formula>0</formula>
    </cfRule>
  </conditionalFormatting>
  <conditionalFormatting sqref="AQ7:AQ10">
    <cfRule type="cellIs" dxfId="85" priority="27" operator="lessThan">
      <formula>0</formula>
    </cfRule>
  </conditionalFormatting>
  <conditionalFormatting sqref="AQ12:AQ15">
    <cfRule type="cellIs" dxfId="84" priority="23" operator="lessThan">
      <formula>0</formula>
    </cfRule>
  </conditionalFormatting>
  <conditionalFormatting sqref="AQ17:AQ19">
    <cfRule type="cellIs" dxfId="83" priority="19" operator="lessThan">
      <formula>0</formula>
    </cfRule>
  </conditionalFormatting>
  <conditionalFormatting sqref="AQ21:AQ23">
    <cfRule type="cellIs" dxfId="82" priority="15" operator="lessThan">
      <formula>0</formula>
    </cfRule>
  </conditionalFormatting>
  <conditionalFormatting sqref="AQ25:AQ27">
    <cfRule type="cellIs" dxfId="81" priority="11" operator="lessThan">
      <formula>0</formula>
    </cfRule>
  </conditionalFormatting>
  <conditionalFormatting sqref="AQ29">
    <cfRule type="cellIs" dxfId="80" priority="7" operator="lessThan">
      <formula>0</formula>
    </cfRule>
  </conditionalFormatting>
  <conditionalFormatting sqref="AQ32:AQ33">
    <cfRule type="cellIs" dxfId="79" priority="3" operator="lessThan">
      <formula>0</formula>
    </cfRule>
  </conditionalFormatting>
  <conditionalFormatting sqref="AR7:AR10">
    <cfRule type="cellIs" dxfId="78" priority="26" operator="lessThan">
      <formula>0</formula>
    </cfRule>
  </conditionalFormatting>
  <conditionalFormatting sqref="AR12:AR15">
    <cfRule type="cellIs" dxfId="77" priority="22" operator="lessThan">
      <formula>0</formula>
    </cfRule>
  </conditionalFormatting>
  <conditionalFormatting sqref="AR17:AR19">
    <cfRule type="cellIs" dxfId="76" priority="18" operator="lessThan">
      <formula>0</formula>
    </cfRule>
  </conditionalFormatting>
  <conditionalFormatting sqref="AR21:AR23">
    <cfRule type="cellIs" dxfId="75" priority="14" operator="lessThan">
      <formula>0</formula>
    </cfRule>
  </conditionalFormatting>
  <conditionalFormatting sqref="AR25:AR27">
    <cfRule type="cellIs" dxfId="74" priority="10" operator="lessThan">
      <formula>0</formula>
    </cfRule>
  </conditionalFormatting>
  <conditionalFormatting sqref="AR29">
    <cfRule type="cellIs" dxfId="73" priority="6" operator="lessThan">
      <formula>0</formula>
    </cfRule>
  </conditionalFormatting>
  <conditionalFormatting sqref="AR32:AR33">
    <cfRule type="cellIs" dxfId="72" priority="2" operator="lessThan">
      <formula>0</formula>
    </cfRule>
  </conditionalFormatting>
  <printOptions horizontalCentered="1"/>
  <pageMargins left="0.19685039370078741" right="0.19685039370078741" top="0.19685039370078741" bottom="0.19685039370078741" header="0.19685039370078741" footer="0.19685039370078741"/>
  <pageSetup paperSize="8" scale="35" orientation="landscape" r:id="rId1"/>
  <colBreaks count="1" manualBreakCount="1">
    <brk id="41" max="1048575" man="1"/>
  </colBreaks>
  <ignoredErrors>
    <ignoredError sqref="AI11 D20 D16 D11 D24" formula="1"/>
    <ignoredError sqref="AO24" formulaRange="1"/>
    <ignoredError sqref="AM39:AO39 AN41" unlockedFormula="1"/>
  </ignoredErrors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144B2D-43F8-43D3-AF71-19B126605392}">
  <sheetPr codeName="Feuil30">
    <tabColor rgb="FF0078A2"/>
    <pageSetUpPr fitToPage="1"/>
  </sheetPr>
  <dimension ref="A1:AR55"/>
  <sheetViews>
    <sheetView zoomScale="80" zoomScaleNormal="80" workbookViewId="0">
      <pane xSplit="9" ySplit="6" topLeftCell="J7" activePane="bottomRight" state="frozen"/>
      <selection pane="bottomRight" activeCell="T1" sqref="T1:W2"/>
      <selection pane="bottomLeft" activeCell="A4" sqref="A4:AD5"/>
      <selection pane="topRight" activeCell="A4" sqref="A4:AD5"/>
    </sheetView>
  </sheetViews>
  <sheetFormatPr defaultColWidth="9.140625" defaultRowHeight="15" outlineLevelCol="1"/>
  <cols>
    <col min="1" max="1" width="34.85546875" style="665" customWidth="1"/>
    <col min="2" max="6" width="5.140625" customWidth="1"/>
    <col min="7" max="7" width="6.42578125" customWidth="1"/>
    <col min="8" max="8" width="6.85546875" customWidth="1"/>
    <col min="9" max="9" width="42.85546875" customWidth="1"/>
    <col min="10" max="10" width="5.28515625" bestFit="1" customWidth="1"/>
    <col min="11" max="11" width="16.5703125" style="664" customWidth="1"/>
    <col min="12" max="12" width="16.5703125" style="665" customWidth="1"/>
    <col min="13" max="13" width="4" style="428" bestFit="1" customWidth="1" outlineLevel="1"/>
    <col min="14" max="14" width="4.7109375" style="428" bestFit="1" customWidth="1" outlineLevel="1"/>
    <col min="15" max="15" width="5.85546875" style="428" customWidth="1" outlineLevel="1"/>
    <col min="16" max="16" width="16.5703125" style="664" customWidth="1" outlineLevel="1"/>
    <col min="17" max="17" width="16.5703125" style="665" customWidth="1" outlineLevel="1"/>
    <col min="18" max="18" width="4" style="428" bestFit="1" customWidth="1" outlineLevel="1"/>
    <col min="19" max="19" width="4.7109375" style="428" bestFit="1" customWidth="1" outlineLevel="1"/>
    <col min="20" max="20" width="5.85546875" style="428" customWidth="1" outlineLevel="1"/>
    <col min="21" max="21" width="16.5703125" style="664" customWidth="1" outlineLevel="1"/>
    <col min="22" max="22" width="16.5703125" style="665" customWidth="1" outlineLevel="1"/>
    <col min="23" max="23" width="4" style="428" bestFit="1" customWidth="1" outlineLevel="1"/>
    <col min="24" max="24" width="4.7109375" style="428" bestFit="1" customWidth="1" outlineLevel="1"/>
    <col min="25" max="25" width="5.85546875" style="428" customWidth="1" outlineLevel="1"/>
    <col min="26" max="27" width="16.5703125" customWidth="1" outlineLevel="1"/>
    <col min="28" max="28" width="4" style="428" bestFit="1" customWidth="1" outlineLevel="1"/>
    <col min="29" max="29" width="4.7109375" style="428" bestFit="1" customWidth="1" outlineLevel="1"/>
    <col min="30" max="30" width="5.85546875" style="428" customWidth="1" outlineLevel="1"/>
    <col min="31" max="41" width="6.85546875" customWidth="1"/>
    <col min="42" max="42" width="6.5703125" customWidth="1"/>
    <col min="43" max="43" width="5.7109375" customWidth="1"/>
    <col min="44" max="44" width="5.5703125" bestFit="1" customWidth="1"/>
  </cols>
  <sheetData>
    <row r="1" spans="1:44" ht="39" customHeight="1">
      <c r="A1" s="5120"/>
      <c r="B1" s="4942" t="s">
        <v>1716</v>
      </c>
      <c r="C1" s="4942"/>
      <c r="D1" s="4942"/>
      <c r="E1" s="4942"/>
      <c r="F1" s="4942"/>
      <c r="G1" s="4942"/>
      <c r="H1" s="4942"/>
      <c r="I1" s="4942"/>
      <c r="J1" s="5"/>
      <c r="K1" s="4945" t="s">
        <v>138</v>
      </c>
      <c r="L1" s="4945"/>
      <c r="M1" s="983"/>
      <c r="N1" s="983"/>
      <c r="O1" s="983"/>
      <c r="P1" s="1695"/>
      <c r="Q1" s="6"/>
      <c r="R1" s="983"/>
      <c r="S1" s="983"/>
      <c r="T1" s="983"/>
      <c r="U1" s="983"/>
      <c r="V1" s="983"/>
      <c r="W1" s="983"/>
      <c r="X1" s="4057"/>
      <c r="Y1" s="4057"/>
      <c r="Z1" s="4058"/>
      <c r="AA1" s="4058"/>
      <c r="AB1" s="4057"/>
      <c r="AC1" s="4057"/>
      <c r="AD1" s="4057"/>
      <c r="AE1" s="4058"/>
      <c r="AF1" s="4058"/>
      <c r="AG1" s="4058"/>
      <c r="AH1" s="4058"/>
      <c r="AI1" s="4058"/>
      <c r="AJ1" s="4058"/>
      <c r="AK1" s="4058"/>
      <c r="AL1" s="4926" t="s">
        <v>139</v>
      </c>
      <c r="AM1" s="4926"/>
      <c r="AN1" s="4926"/>
      <c r="AO1" s="4926"/>
    </row>
    <row r="2" spans="1:44" ht="31.5" customHeight="1">
      <c r="A2" s="5120"/>
      <c r="B2" s="4942"/>
      <c r="C2" s="4942"/>
      <c r="D2" s="4942"/>
      <c r="E2" s="4942"/>
      <c r="F2" s="4942"/>
      <c r="G2" s="4942"/>
      <c r="H2" s="4942"/>
      <c r="I2" s="4942"/>
      <c r="J2" s="5"/>
      <c r="K2" s="4946" t="s">
        <v>140</v>
      </c>
      <c r="L2" s="4946"/>
      <c r="M2" s="983"/>
      <c r="N2" s="983"/>
      <c r="O2" s="983"/>
      <c r="P2" s="1695"/>
      <c r="Q2" s="6"/>
      <c r="R2" s="983"/>
      <c r="S2" s="983"/>
      <c r="T2" s="983"/>
      <c r="U2" s="983"/>
      <c r="V2" s="983"/>
      <c r="W2" s="983"/>
      <c r="X2" s="983"/>
      <c r="Y2" s="983"/>
      <c r="Z2" s="1696"/>
      <c r="AA2" s="1696"/>
      <c r="AB2" s="983"/>
      <c r="AC2" s="983"/>
      <c r="AD2" s="983"/>
      <c r="AE2" s="1696"/>
      <c r="AF2" s="1696"/>
      <c r="AG2" s="1696"/>
      <c r="AH2" s="1696"/>
      <c r="AI2" s="1696"/>
      <c r="AJ2" s="1696"/>
      <c r="AK2" s="1696"/>
      <c r="AL2" s="5052" t="s">
        <v>141</v>
      </c>
      <c r="AM2" s="5052"/>
      <c r="AN2" s="5052"/>
      <c r="AO2" s="5052"/>
    </row>
    <row r="3" spans="1:44" ht="21.75" thickBot="1">
      <c r="A3" s="686" t="s">
        <v>1717</v>
      </c>
      <c r="B3" s="5119" t="s">
        <v>603</v>
      </c>
      <c r="C3" s="5119"/>
      <c r="D3" s="5119"/>
      <c r="E3" s="5119"/>
      <c r="F3" s="5119"/>
      <c r="G3" s="5119"/>
      <c r="H3" s="5119"/>
      <c r="I3" s="5119"/>
      <c r="J3" s="2264"/>
      <c r="K3" s="4947" t="s">
        <v>144</v>
      </c>
      <c r="L3" s="4947"/>
      <c r="M3" s="993"/>
      <c r="N3" s="993"/>
      <c r="O3" s="993"/>
      <c r="P3" s="4059"/>
      <c r="Q3" s="4060"/>
      <c r="R3" s="993"/>
      <c r="S3" s="993"/>
      <c r="T3" s="993"/>
      <c r="U3" s="4059"/>
      <c r="V3" s="4060"/>
      <c r="W3" s="993"/>
      <c r="X3" s="993"/>
      <c r="Y3" s="993"/>
      <c r="Z3" s="4061"/>
      <c r="AA3" s="4061"/>
      <c r="AB3" s="993"/>
      <c r="AC3" s="993"/>
      <c r="AD3" s="993"/>
      <c r="AE3" s="993"/>
      <c r="AF3" s="993"/>
      <c r="AG3" s="993"/>
      <c r="AH3" s="993"/>
      <c r="AI3" s="993"/>
      <c r="AJ3" s="993"/>
      <c r="AK3" s="993"/>
      <c r="AL3" s="4109"/>
      <c r="AM3" s="4109"/>
      <c r="AN3" s="4109"/>
      <c r="AO3" s="4109"/>
      <c r="AP3" s="993"/>
    </row>
    <row r="4" spans="1:44" ht="35.25" customHeight="1" thickBot="1">
      <c r="A4" s="4943" t="s">
        <v>145</v>
      </c>
      <c r="B4" s="4937"/>
      <c r="C4" s="4938"/>
      <c r="D4" s="4939"/>
      <c r="E4" s="14" t="s">
        <v>146</v>
      </c>
      <c r="F4" s="15" t="s">
        <v>146</v>
      </c>
      <c r="G4" s="244" t="s">
        <v>146</v>
      </c>
      <c r="H4" s="16"/>
      <c r="I4" s="4943" t="s">
        <v>147</v>
      </c>
      <c r="J4" s="17"/>
      <c r="K4" s="4934" t="s">
        <v>148</v>
      </c>
      <c r="L4" s="4935"/>
      <c r="M4" s="4935"/>
      <c r="N4" s="4935"/>
      <c r="O4" s="4936"/>
      <c r="P4" s="4934" t="s">
        <v>149</v>
      </c>
      <c r="Q4" s="4935"/>
      <c r="R4" s="4935"/>
      <c r="S4" s="4935"/>
      <c r="T4" s="4936"/>
      <c r="U4" s="4934" t="s">
        <v>150</v>
      </c>
      <c r="V4" s="4935"/>
      <c r="W4" s="4935"/>
      <c r="X4" s="4935"/>
      <c r="Y4" s="4936"/>
      <c r="Z4" s="4934" t="s">
        <v>151</v>
      </c>
      <c r="AA4" s="4935"/>
      <c r="AB4" s="4935"/>
      <c r="AC4" s="4935"/>
      <c r="AD4" s="4935"/>
      <c r="AE4" s="5018" t="s">
        <v>287</v>
      </c>
      <c r="AF4" s="5019"/>
      <c r="AG4" s="5019"/>
      <c r="AH4" s="5019"/>
      <c r="AI4" s="5019"/>
      <c r="AJ4" s="439" t="s">
        <v>154</v>
      </c>
      <c r="AK4" s="439"/>
      <c r="AL4" s="439"/>
      <c r="AM4" s="439" t="s">
        <v>155</v>
      </c>
      <c r="AN4" s="439"/>
      <c r="AO4" s="440"/>
      <c r="AP4" s="441" t="s">
        <v>156</v>
      </c>
      <c r="AQ4" s="247" t="s">
        <v>157</v>
      </c>
      <c r="AR4" s="248" t="s">
        <v>156</v>
      </c>
    </row>
    <row r="5" spans="1:44" ht="30" customHeight="1" thickBot="1">
      <c r="A5" s="4944"/>
      <c r="B5" s="22" t="s">
        <v>158</v>
      </c>
      <c r="C5" s="23" t="s">
        <v>159</v>
      </c>
      <c r="D5" s="24" t="s">
        <v>146</v>
      </c>
      <c r="E5" s="25" t="s">
        <v>160</v>
      </c>
      <c r="F5" s="26" t="s">
        <v>161</v>
      </c>
      <c r="G5" s="1002" t="s">
        <v>1718</v>
      </c>
      <c r="H5" s="16" t="s">
        <v>163</v>
      </c>
      <c r="I5" s="4944"/>
      <c r="J5" s="17" t="s">
        <v>164</v>
      </c>
      <c r="K5" s="28" t="s">
        <v>165</v>
      </c>
      <c r="L5" s="29" t="s">
        <v>166</v>
      </c>
      <c r="M5" s="22" t="s">
        <v>158</v>
      </c>
      <c r="N5" s="23" t="s">
        <v>167</v>
      </c>
      <c r="O5" s="30" t="s">
        <v>168</v>
      </c>
      <c r="P5" s="28" t="s">
        <v>165</v>
      </c>
      <c r="Q5" s="29" t="s">
        <v>166</v>
      </c>
      <c r="R5" s="22" t="s">
        <v>158</v>
      </c>
      <c r="S5" s="23" t="s">
        <v>167</v>
      </c>
      <c r="T5" s="30" t="s">
        <v>168</v>
      </c>
      <c r="U5" s="28" t="s">
        <v>165</v>
      </c>
      <c r="V5" s="29" t="s">
        <v>166</v>
      </c>
      <c r="W5" s="22" t="s">
        <v>158</v>
      </c>
      <c r="X5" s="23" t="s">
        <v>167</v>
      </c>
      <c r="Y5" s="30" t="s">
        <v>168</v>
      </c>
      <c r="Z5" s="28" t="s">
        <v>165</v>
      </c>
      <c r="AA5" s="29" t="s">
        <v>166</v>
      </c>
      <c r="AB5" s="22" t="s">
        <v>158</v>
      </c>
      <c r="AC5" s="23" t="s">
        <v>167</v>
      </c>
      <c r="AD5" s="442" t="s">
        <v>168</v>
      </c>
      <c r="AE5" s="5281" t="s">
        <v>171</v>
      </c>
      <c r="AF5" s="5282"/>
      <c r="AG5" s="5282"/>
      <c r="AH5" s="5282"/>
      <c r="AI5" s="2853" t="s">
        <v>170</v>
      </c>
      <c r="AJ5" s="2853" t="s">
        <v>171</v>
      </c>
      <c r="AK5" s="2853" t="s">
        <v>172</v>
      </c>
      <c r="AL5" s="2853" t="s">
        <v>170</v>
      </c>
      <c r="AM5" s="2853" t="s">
        <v>171</v>
      </c>
      <c r="AN5" s="2853" t="s">
        <v>172</v>
      </c>
      <c r="AO5" s="2854" t="s">
        <v>170</v>
      </c>
      <c r="AP5" s="445" t="s">
        <v>173</v>
      </c>
      <c r="AQ5" s="257" t="s">
        <v>174</v>
      </c>
      <c r="AR5" s="258" t="s">
        <v>168</v>
      </c>
    </row>
    <row r="6" spans="1:44" ht="12.75" customHeight="1">
      <c r="A6" s="2703" t="s">
        <v>998</v>
      </c>
      <c r="B6" s="566"/>
      <c r="C6" s="566"/>
      <c r="D6" s="566"/>
      <c r="E6" s="1803"/>
      <c r="F6" s="1301"/>
      <c r="G6" s="451"/>
      <c r="H6" s="566"/>
      <c r="I6" s="877"/>
      <c r="J6" s="565"/>
      <c r="K6" s="3084"/>
      <c r="L6" s="3691"/>
      <c r="M6" s="569"/>
      <c r="N6" s="569"/>
      <c r="O6" s="569"/>
      <c r="P6" s="3084"/>
      <c r="Q6" s="3691"/>
      <c r="R6" s="569"/>
      <c r="S6" s="569"/>
      <c r="T6" s="569"/>
      <c r="U6" s="3084"/>
      <c r="V6" s="3691"/>
      <c r="W6" s="569"/>
      <c r="X6" s="569"/>
      <c r="Y6" s="569"/>
      <c r="Z6" s="565"/>
      <c r="AA6" s="565"/>
      <c r="AB6" s="569"/>
      <c r="AC6" s="569"/>
      <c r="AD6" s="569"/>
      <c r="AE6" s="4062"/>
      <c r="AF6" s="565"/>
      <c r="AG6" s="565"/>
      <c r="AH6" s="3816"/>
      <c r="AI6" s="4063"/>
      <c r="AJ6" s="4062"/>
      <c r="AK6" s="565"/>
      <c r="AL6" s="3816"/>
      <c r="AM6" s="4062"/>
      <c r="AN6" s="565"/>
      <c r="AO6" s="2705"/>
      <c r="AP6" s="565"/>
      <c r="AQ6" s="4110"/>
      <c r="AR6" s="4110"/>
    </row>
    <row r="7" spans="1:44" ht="27" customHeight="1">
      <c r="A7" s="5354" t="s">
        <v>1679</v>
      </c>
      <c r="B7" s="731">
        <v>16</v>
      </c>
      <c r="C7" s="713"/>
      <c r="D7" s="2708">
        <f t="shared" ref="D7:D10" si="0">SUM(E7:G7)</f>
        <v>4</v>
      </c>
      <c r="E7" s="712"/>
      <c r="F7" s="713"/>
      <c r="G7" s="4111">
        <v>4</v>
      </c>
      <c r="H7" s="732"/>
      <c r="I7" s="2287" t="s">
        <v>1719</v>
      </c>
      <c r="J7" s="2287"/>
      <c r="K7" s="67" t="s">
        <v>1681</v>
      </c>
      <c r="L7" s="68" t="s">
        <v>1720</v>
      </c>
      <c r="M7" s="511"/>
      <c r="N7" s="511"/>
      <c r="O7" s="511"/>
      <c r="P7" s="67"/>
      <c r="Q7" s="68"/>
      <c r="R7" s="511"/>
      <c r="S7" s="511"/>
      <c r="T7" s="511"/>
      <c r="U7" s="67"/>
      <c r="V7" s="68"/>
      <c r="W7" s="511"/>
      <c r="X7" s="511"/>
      <c r="Y7" s="511"/>
      <c r="Z7" s="2638"/>
      <c r="AA7" s="2638"/>
      <c r="AB7" s="511"/>
      <c r="AC7" s="512"/>
      <c r="AD7" s="511"/>
      <c r="AE7" s="4112" t="s">
        <v>228</v>
      </c>
      <c r="AF7" s="3935">
        <v>0.25</v>
      </c>
      <c r="AG7" s="4065"/>
      <c r="AH7" s="4066"/>
      <c r="AI7" s="4113">
        <f>SUM(AF7:AH7)</f>
        <v>0.25</v>
      </c>
      <c r="AJ7" s="5397"/>
      <c r="AK7" s="5393"/>
      <c r="AL7" s="5394"/>
      <c r="AM7" s="5395"/>
      <c r="AN7" s="5396"/>
      <c r="AO7" s="5394"/>
      <c r="AP7" s="2149">
        <f>(M7+R7+W7+AB7)-B7</f>
        <v>-16</v>
      </c>
      <c r="AQ7" s="80">
        <f>(N7+S7+X7+AC7)-(D7+C7)</f>
        <v>-4</v>
      </c>
      <c r="AR7" s="81">
        <f>(O7+T7+Y7+AD7)-H7</f>
        <v>0</v>
      </c>
    </row>
    <row r="8" spans="1:44" ht="27" customHeight="1">
      <c r="A8" s="5398"/>
      <c r="B8" s="713"/>
      <c r="C8" s="713"/>
      <c r="D8" s="2708">
        <f t="shared" si="0"/>
        <v>32</v>
      </c>
      <c r="E8" s="2360">
        <v>32</v>
      </c>
      <c r="F8" s="713"/>
      <c r="G8" s="848"/>
      <c r="H8" s="732"/>
      <c r="I8" s="2287" t="s">
        <v>1721</v>
      </c>
      <c r="J8" s="3394"/>
      <c r="K8" s="67" t="s">
        <v>1722</v>
      </c>
      <c r="L8" s="68" t="s">
        <v>1723</v>
      </c>
      <c r="M8" s="4071"/>
      <c r="N8" s="4071">
        <v>16</v>
      </c>
      <c r="O8" s="4071"/>
      <c r="P8" s="67" t="s">
        <v>197</v>
      </c>
      <c r="Q8" s="68" t="s">
        <v>198</v>
      </c>
      <c r="R8" s="4071"/>
      <c r="S8" s="4071">
        <v>8</v>
      </c>
      <c r="T8" s="4071"/>
      <c r="U8" s="67" t="s">
        <v>188</v>
      </c>
      <c r="V8" s="68" t="s">
        <v>189</v>
      </c>
      <c r="W8" s="4071"/>
      <c r="X8" s="4071">
        <v>8</v>
      </c>
      <c r="Y8" s="4071"/>
      <c r="Z8" s="2638"/>
      <c r="AA8" s="2638"/>
      <c r="AB8" s="4071"/>
      <c r="AC8" s="4072"/>
      <c r="AD8" s="4071"/>
      <c r="AE8" s="4112" t="s">
        <v>180</v>
      </c>
      <c r="AF8" s="3935">
        <v>0.25</v>
      </c>
      <c r="AG8" s="4065"/>
      <c r="AH8" s="4066"/>
      <c r="AI8" s="4113">
        <f t="shared" ref="AI8:AI10" si="1">SUM(AF8:AH8)</f>
        <v>0.25</v>
      </c>
      <c r="AJ8" s="5397"/>
      <c r="AK8" s="5393"/>
      <c r="AL8" s="5394"/>
      <c r="AM8" s="5395"/>
      <c r="AN8" s="5396"/>
      <c r="AO8" s="5394"/>
      <c r="AP8" s="2149">
        <f t="shared" ref="AP8:AP10" si="2">(M8+R8+W8+AB8)-B8</f>
        <v>0</v>
      </c>
      <c r="AQ8" s="80">
        <f t="shared" ref="AQ8:AQ10" si="3">(N8+S8+X8+AC8)-(D8+C8)</f>
        <v>0</v>
      </c>
      <c r="AR8" s="81">
        <f t="shared" ref="AR8:AR10" si="4">(O8+T8+Y8+AD8)-H8</f>
        <v>0</v>
      </c>
    </row>
    <row r="9" spans="1:44" ht="27" customHeight="1">
      <c r="A9" s="5398"/>
      <c r="B9" s="713"/>
      <c r="C9" s="713"/>
      <c r="D9" s="2708">
        <f t="shared" si="0"/>
        <v>16</v>
      </c>
      <c r="E9" s="2360">
        <v>16</v>
      </c>
      <c r="F9" s="713"/>
      <c r="G9" s="848"/>
      <c r="H9" s="732"/>
      <c r="I9" s="2287" t="s">
        <v>1724</v>
      </c>
      <c r="J9" s="2287"/>
      <c r="K9" s="67" t="s">
        <v>706</v>
      </c>
      <c r="L9" s="68" t="s">
        <v>709</v>
      </c>
      <c r="M9" s="511"/>
      <c r="N9" s="511"/>
      <c r="O9" s="511"/>
      <c r="P9" s="67"/>
      <c r="Q9" s="68"/>
      <c r="R9" s="511"/>
      <c r="S9" s="511"/>
      <c r="T9" s="511"/>
      <c r="U9" s="67"/>
      <c r="V9" s="68"/>
      <c r="W9" s="511"/>
      <c r="X9" s="511"/>
      <c r="Y9" s="511"/>
      <c r="Z9" s="2638"/>
      <c r="AA9" s="2638"/>
      <c r="AB9" s="511"/>
      <c r="AC9" s="512"/>
      <c r="AD9" s="511"/>
      <c r="AE9" s="4112" t="s">
        <v>228</v>
      </c>
      <c r="AF9" s="3935">
        <v>0.25</v>
      </c>
      <c r="AG9" s="4065"/>
      <c r="AH9" s="4066"/>
      <c r="AI9" s="4113">
        <f t="shared" si="1"/>
        <v>0.25</v>
      </c>
      <c r="AJ9" s="5397"/>
      <c r="AK9" s="5393"/>
      <c r="AL9" s="5394"/>
      <c r="AM9" s="5395"/>
      <c r="AN9" s="5396"/>
      <c r="AO9" s="5394"/>
      <c r="AP9" s="2149">
        <f t="shared" si="2"/>
        <v>0</v>
      </c>
      <c r="AQ9" s="80">
        <f t="shared" si="3"/>
        <v>-16</v>
      </c>
      <c r="AR9" s="81">
        <f t="shared" si="4"/>
        <v>0</v>
      </c>
    </row>
    <row r="10" spans="1:44" ht="27" customHeight="1">
      <c r="A10" s="5355"/>
      <c r="B10" s="731">
        <v>6</v>
      </c>
      <c r="C10" s="713"/>
      <c r="D10" s="2708">
        <f t="shared" si="0"/>
        <v>6</v>
      </c>
      <c r="E10" s="2360">
        <v>6</v>
      </c>
      <c r="F10" s="713"/>
      <c r="G10" s="848"/>
      <c r="H10" s="732"/>
      <c r="I10" s="2287" t="s">
        <v>359</v>
      </c>
      <c r="J10" s="2287"/>
      <c r="K10" s="67" t="s">
        <v>1725</v>
      </c>
      <c r="L10" s="68" t="s">
        <v>1726</v>
      </c>
      <c r="M10" s="511"/>
      <c r="N10" s="511"/>
      <c r="O10" s="511"/>
      <c r="P10" s="67"/>
      <c r="Q10" s="68"/>
      <c r="R10" s="511"/>
      <c r="S10" s="511"/>
      <c r="T10" s="511"/>
      <c r="U10" s="67"/>
      <c r="V10" s="68"/>
      <c r="W10" s="511"/>
      <c r="X10" s="511"/>
      <c r="Y10" s="511"/>
      <c r="Z10" s="2638"/>
      <c r="AA10" s="2638"/>
      <c r="AB10" s="511"/>
      <c r="AC10" s="512"/>
      <c r="AD10" s="511"/>
      <c r="AE10" s="4112" t="s">
        <v>191</v>
      </c>
      <c r="AF10" s="3935">
        <v>0.25</v>
      </c>
      <c r="AG10" s="4065"/>
      <c r="AH10" s="4066"/>
      <c r="AI10" s="4113">
        <f t="shared" si="1"/>
        <v>0.25</v>
      </c>
      <c r="AJ10" s="4081"/>
      <c r="AK10" s="1205"/>
      <c r="AL10" s="4082"/>
      <c r="AM10" s="4083"/>
      <c r="AN10" s="4084"/>
      <c r="AO10" s="4082"/>
      <c r="AP10" s="2149">
        <f t="shared" si="2"/>
        <v>-6</v>
      </c>
      <c r="AQ10" s="80">
        <f t="shared" si="3"/>
        <v>-6</v>
      </c>
      <c r="AR10" s="81">
        <f t="shared" si="4"/>
        <v>0</v>
      </c>
    </row>
    <row r="11" spans="1:44">
      <c r="A11" s="819" t="s">
        <v>1727</v>
      </c>
      <c r="B11" s="820">
        <f>SUM(B7:B10)</f>
        <v>22</v>
      </c>
      <c r="C11" s="820">
        <f t="shared" ref="C11:H11" si="5">SUM(C7:C10)</f>
        <v>0</v>
      </c>
      <c r="D11" s="821">
        <f t="shared" si="5"/>
        <v>58</v>
      </c>
      <c r="E11" s="822">
        <f t="shared" si="5"/>
        <v>54</v>
      </c>
      <c r="F11" s="820">
        <f t="shared" ref="F11:G11" si="6">SUM(F7:F10)</f>
        <v>0</v>
      </c>
      <c r="G11" s="823">
        <f t="shared" si="6"/>
        <v>4</v>
      </c>
      <c r="H11" s="824">
        <f t="shared" si="5"/>
        <v>0</v>
      </c>
      <c r="I11" s="94"/>
      <c r="J11" s="1210"/>
      <c r="K11" s="298"/>
      <c r="L11" s="299"/>
      <c r="M11" s="493"/>
      <c r="N11" s="493"/>
      <c r="O11" s="493"/>
      <c r="P11" s="99"/>
      <c r="Q11" s="300"/>
      <c r="R11" s="494"/>
      <c r="S11" s="494"/>
      <c r="T11" s="494"/>
      <c r="U11" s="298"/>
      <c r="V11" s="299"/>
      <c r="W11" s="493"/>
      <c r="X11" s="493"/>
      <c r="Y11" s="493"/>
      <c r="Z11" s="108"/>
      <c r="AA11" s="108"/>
      <c r="AB11" s="493"/>
      <c r="AC11" s="493"/>
      <c r="AD11" s="792"/>
      <c r="AE11" s="4075"/>
      <c r="AF11" s="4075"/>
      <c r="AG11" s="4075"/>
      <c r="AH11" s="4076"/>
      <c r="AI11" s="4114">
        <f>SUM(AI7:AI10)</f>
        <v>1</v>
      </c>
      <c r="AJ11" s="4078"/>
      <c r="AK11" s="4079"/>
      <c r="AL11" s="843"/>
      <c r="AM11" s="4078"/>
      <c r="AN11" s="4079"/>
      <c r="AO11" s="843"/>
      <c r="AP11" s="4080"/>
      <c r="AQ11" s="3106"/>
      <c r="AR11" s="3106"/>
    </row>
    <row r="12" spans="1:44" ht="23.25" customHeight="1">
      <c r="A12" s="5114" t="s">
        <v>1728</v>
      </c>
      <c r="B12" s="731">
        <v>16</v>
      </c>
      <c r="C12" s="713"/>
      <c r="D12" s="2708">
        <f t="shared" ref="D12:D15" si="7">SUM(E12:G12)</f>
        <v>4</v>
      </c>
      <c r="E12" s="2360">
        <v>4</v>
      </c>
      <c r="F12" s="713"/>
      <c r="G12" s="848"/>
      <c r="H12" s="732"/>
      <c r="I12" s="2287" t="s">
        <v>1686</v>
      </c>
      <c r="J12" s="2287"/>
      <c r="K12" s="67"/>
      <c r="L12" s="68"/>
      <c r="M12" s="511"/>
      <c r="N12" s="511"/>
      <c r="O12" s="511"/>
      <c r="P12" s="67"/>
      <c r="Q12" s="68"/>
      <c r="R12" s="511"/>
      <c r="S12" s="511"/>
      <c r="T12" s="511"/>
      <c r="U12" s="67"/>
      <c r="V12" s="68"/>
      <c r="W12" s="511"/>
      <c r="X12" s="511"/>
      <c r="Y12" s="511"/>
      <c r="Z12" s="2638"/>
      <c r="AA12" s="2638"/>
      <c r="AB12" s="511"/>
      <c r="AC12" s="512"/>
      <c r="AD12" s="511"/>
      <c r="AE12" s="4065"/>
      <c r="AF12" s="4065"/>
      <c r="AG12" s="4065"/>
      <c r="AH12" s="4066"/>
      <c r="AI12" s="4067"/>
      <c r="AJ12" s="4073" t="s">
        <v>180</v>
      </c>
      <c r="AK12" s="1734" t="s">
        <v>461</v>
      </c>
      <c r="AL12" s="2643">
        <v>0.25</v>
      </c>
      <c r="AM12" s="4073" t="s">
        <v>180</v>
      </c>
      <c r="AN12" s="1734" t="s">
        <v>461</v>
      </c>
      <c r="AO12" s="2643">
        <v>0.25</v>
      </c>
      <c r="AP12" s="2149">
        <f>(M12+R12+W12+AB12)-B12</f>
        <v>-16</v>
      </c>
      <c r="AQ12" s="80">
        <f>(N12+S12+X12+AC12)-(D12+C12)</f>
        <v>-4</v>
      </c>
      <c r="AR12" s="81">
        <f>(O12+T12+Y12+AD12)-H12</f>
        <v>0</v>
      </c>
    </row>
    <row r="13" spans="1:44" ht="23.25" customHeight="1">
      <c r="A13" s="5114"/>
      <c r="B13" s="731">
        <v>16</v>
      </c>
      <c r="C13" s="713"/>
      <c r="D13" s="2708">
        <f t="shared" si="7"/>
        <v>4</v>
      </c>
      <c r="E13" s="2360">
        <v>4</v>
      </c>
      <c r="F13" s="713"/>
      <c r="G13" s="848"/>
      <c r="H13" s="732"/>
      <c r="I13" s="2287" t="s">
        <v>1689</v>
      </c>
      <c r="J13" s="2287"/>
      <c r="K13" s="67" t="s">
        <v>188</v>
      </c>
      <c r="L13" s="68" t="s">
        <v>189</v>
      </c>
      <c r="M13" s="511"/>
      <c r="N13" s="511"/>
      <c r="O13" s="511"/>
      <c r="P13" s="67"/>
      <c r="Q13" s="68"/>
      <c r="R13" s="511"/>
      <c r="S13" s="511"/>
      <c r="T13" s="511"/>
      <c r="U13" s="67"/>
      <c r="V13" s="68"/>
      <c r="W13" s="511"/>
      <c r="X13" s="511"/>
      <c r="Y13" s="511"/>
      <c r="Z13" s="2638"/>
      <c r="AA13" s="2638"/>
      <c r="AB13" s="511"/>
      <c r="AC13" s="512"/>
      <c r="AD13" s="511"/>
      <c r="AE13" s="4065"/>
      <c r="AF13" s="4065"/>
      <c r="AG13" s="4065"/>
      <c r="AH13" s="4066"/>
      <c r="AI13" s="4067"/>
      <c r="AJ13" s="4073" t="s">
        <v>180</v>
      </c>
      <c r="AK13" s="1734" t="s">
        <v>461</v>
      </c>
      <c r="AL13" s="2643">
        <v>0.25</v>
      </c>
      <c r="AM13" s="4073" t="s">
        <v>180</v>
      </c>
      <c r="AN13" s="1734" t="s">
        <v>461</v>
      </c>
      <c r="AO13" s="2643">
        <v>0.25</v>
      </c>
      <c r="AP13" s="2149">
        <f t="shared" ref="AP13:AP15" si="8">(M13+R13+W13+AB13)-B13</f>
        <v>-16</v>
      </c>
      <c r="AQ13" s="80">
        <f t="shared" ref="AQ13:AQ15" si="9">(N13+S13+X13+AC13)-(D13+C13)</f>
        <v>-4</v>
      </c>
      <c r="AR13" s="81">
        <f t="shared" ref="AR13:AR15" si="10">(O13+T13+Y13+AD13)-H13</f>
        <v>0</v>
      </c>
    </row>
    <row r="14" spans="1:44" ht="23.25" customHeight="1">
      <c r="A14" s="5114"/>
      <c r="B14" s="731">
        <v>16</v>
      </c>
      <c r="C14" s="713"/>
      <c r="D14" s="2708">
        <f t="shared" si="7"/>
        <v>4</v>
      </c>
      <c r="E14" s="2360">
        <v>4</v>
      </c>
      <c r="F14" s="713"/>
      <c r="G14" s="848"/>
      <c r="H14" s="732"/>
      <c r="I14" s="2287" t="s">
        <v>1690</v>
      </c>
      <c r="J14" s="2287"/>
      <c r="K14" s="67" t="s">
        <v>1729</v>
      </c>
      <c r="L14" s="68" t="s">
        <v>198</v>
      </c>
      <c r="M14" s="511"/>
      <c r="N14" s="511"/>
      <c r="O14" s="511"/>
      <c r="P14" s="67"/>
      <c r="Q14" s="68"/>
      <c r="R14" s="511"/>
      <c r="S14" s="511"/>
      <c r="T14" s="511"/>
      <c r="U14" s="67"/>
      <c r="V14" s="68"/>
      <c r="W14" s="511"/>
      <c r="X14" s="511"/>
      <c r="Y14" s="511"/>
      <c r="Z14" s="2638"/>
      <c r="AA14" s="2638"/>
      <c r="AB14" s="511"/>
      <c r="AC14" s="512"/>
      <c r="AD14" s="511"/>
      <c r="AE14" s="4065"/>
      <c r="AF14" s="4065"/>
      <c r="AG14" s="4065"/>
      <c r="AH14" s="4066"/>
      <c r="AI14" s="4067"/>
      <c r="AJ14" s="4073" t="s">
        <v>180</v>
      </c>
      <c r="AK14" s="1734" t="s">
        <v>461</v>
      </c>
      <c r="AL14" s="2643">
        <v>0.25</v>
      </c>
      <c r="AM14" s="4073" t="s">
        <v>180</v>
      </c>
      <c r="AN14" s="1734" t="s">
        <v>461</v>
      </c>
      <c r="AO14" s="2643">
        <v>0.25</v>
      </c>
      <c r="AP14" s="2149">
        <f t="shared" si="8"/>
        <v>-16</v>
      </c>
      <c r="AQ14" s="80">
        <f t="shared" si="9"/>
        <v>-4</v>
      </c>
      <c r="AR14" s="81">
        <f t="shared" si="10"/>
        <v>0</v>
      </c>
    </row>
    <row r="15" spans="1:44" ht="23.25" customHeight="1">
      <c r="A15" s="5114"/>
      <c r="B15" s="731">
        <v>16</v>
      </c>
      <c r="C15" s="713"/>
      <c r="D15" s="2708">
        <f t="shared" si="7"/>
        <v>4</v>
      </c>
      <c r="E15" s="2360">
        <v>4</v>
      </c>
      <c r="F15" s="713"/>
      <c r="G15" s="848"/>
      <c r="H15" s="732"/>
      <c r="I15" s="2287" t="s">
        <v>1691</v>
      </c>
      <c r="J15" s="2287"/>
      <c r="K15" s="67" t="s">
        <v>1722</v>
      </c>
      <c r="L15" s="68" t="s">
        <v>1723</v>
      </c>
      <c r="M15" s="511"/>
      <c r="N15" s="511"/>
      <c r="O15" s="511"/>
      <c r="P15" s="67"/>
      <c r="Q15" s="68"/>
      <c r="R15" s="511"/>
      <c r="S15" s="511"/>
      <c r="T15" s="511"/>
      <c r="U15" s="67"/>
      <c r="V15" s="68"/>
      <c r="W15" s="511"/>
      <c r="X15" s="511"/>
      <c r="Y15" s="511"/>
      <c r="Z15" s="2638"/>
      <c r="AA15" s="2638"/>
      <c r="AB15" s="511"/>
      <c r="AC15" s="512"/>
      <c r="AD15" s="511"/>
      <c r="AE15" s="4065"/>
      <c r="AF15" s="4065"/>
      <c r="AG15" s="4065"/>
      <c r="AH15" s="4066"/>
      <c r="AI15" s="4067"/>
      <c r="AJ15" s="4073" t="s">
        <v>180</v>
      </c>
      <c r="AK15" s="1734" t="s">
        <v>461</v>
      </c>
      <c r="AL15" s="2643">
        <v>0.25</v>
      </c>
      <c r="AM15" s="4073" t="s">
        <v>180</v>
      </c>
      <c r="AN15" s="1734" t="s">
        <v>461</v>
      </c>
      <c r="AO15" s="2643">
        <v>0.25</v>
      </c>
      <c r="AP15" s="2149">
        <f t="shared" si="8"/>
        <v>-16</v>
      </c>
      <c r="AQ15" s="80">
        <f t="shared" si="9"/>
        <v>-4</v>
      </c>
      <c r="AR15" s="81">
        <f t="shared" si="10"/>
        <v>0</v>
      </c>
    </row>
    <row r="16" spans="1:44">
      <c r="A16" s="819" t="s">
        <v>1727</v>
      </c>
      <c r="B16" s="820">
        <f>SUM(B12:B15)</f>
        <v>64</v>
      </c>
      <c r="C16" s="820">
        <f t="shared" ref="C16:H16" si="11">SUM(C12:C15)</f>
        <v>0</v>
      </c>
      <c r="D16" s="820">
        <f t="shared" si="11"/>
        <v>16</v>
      </c>
      <c r="E16" s="822">
        <f>SUM(E12:E15)</f>
        <v>16</v>
      </c>
      <c r="F16" s="820">
        <f t="shared" ref="F16:G16" si="12">SUM(F12:F15)</f>
        <v>0</v>
      </c>
      <c r="G16" s="823">
        <f t="shared" si="12"/>
        <v>0</v>
      </c>
      <c r="H16" s="824">
        <f t="shared" si="11"/>
        <v>0</v>
      </c>
      <c r="I16" s="94"/>
      <c r="J16" s="1210"/>
      <c r="K16" s="298"/>
      <c r="L16" s="299"/>
      <c r="M16" s="493"/>
      <c r="N16" s="493"/>
      <c r="O16" s="493"/>
      <c r="P16" s="99"/>
      <c r="Q16" s="300"/>
      <c r="R16" s="494"/>
      <c r="S16" s="494"/>
      <c r="T16" s="494"/>
      <c r="U16" s="298"/>
      <c r="V16" s="299"/>
      <c r="W16" s="493"/>
      <c r="X16" s="493"/>
      <c r="Y16" s="493"/>
      <c r="Z16" s="108"/>
      <c r="AA16" s="108"/>
      <c r="AB16" s="493"/>
      <c r="AC16" s="493"/>
      <c r="AD16" s="792"/>
      <c r="AE16" s="4075"/>
      <c r="AF16" s="4075"/>
      <c r="AG16" s="4075"/>
      <c r="AH16" s="4076"/>
      <c r="AI16" s="4115"/>
      <c r="AJ16" s="4078"/>
      <c r="AK16" s="1731"/>
      <c r="AL16" s="4116">
        <f>SUM(AL12:AL15)</f>
        <v>1</v>
      </c>
      <c r="AM16" s="4078"/>
      <c r="AN16" s="1731"/>
      <c r="AO16" s="4116">
        <f>SUM(AO12:AO15)</f>
        <v>1</v>
      </c>
      <c r="AP16" s="4080"/>
      <c r="AQ16" s="3106"/>
      <c r="AR16" s="3106"/>
    </row>
    <row r="17" spans="1:44" ht="21.75" customHeight="1">
      <c r="A17" s="5114" t="s">
        <v>1692</v>
      </c>
      <c r="B17" s="731">
        <v>16</v>
      </c>
      <c r="C17" s="713"/>
      <c r="D17" s="2708">
        <f t="shared" ref="D17:D20" si="13">SUM(E17:G17)</f>
        <v>2</v>
      </c>
      <c r="E17" s="2360">
        <v>2</v>
      </c>
      <c r="F17" s="713"/>
      <c r="G17" s="848"/>
      <c r="H17" s="732"/>
      <c r="I17" s="2287" t="s">
        <v>1730</v>
      </c>
      <c r="J17" s="2287"/>
      <c r="K17" s="67" t="s">
        <v>1731</v>
      </c>
      <c r="L17" s="68" t="s">
        <v>1607</v>
      </c>
      <c r="M17" s="511"/>
      <c r="N17" s="511"/>
      <c r="O17" s="511"/>
      <c r="P17" s="67"/>
      <c r="Q17" s="68"/>
      <c r="R17" s="511"/>
      <c r="S17" s="511"/>
      <c r="T17" s="511"/>
      <c r="U17" s="67"/>
      <c r="V17" s="68"/>
      <c r="W17" s="511"/>
      <c r="X17" s="511"/>
      <c r="Y17" s="511"/>
      <c r="Z17" s="2638"/>
      <c r="AA17" s="2638"/>
      <c r="AB17" s="511"/>
      <c r="AC17" s="512"/>
      <c r="AD17" s="511"/>
      <c r="AE17" s="4117" t="s">
        <v>180</v>
      </c>
      <c r="AF17" s="3935">
        <v>0.25</v>
      </c>
      <c r="AG17" s="4065"/>
      <c r="AH17" s="4066"/>
      <c r="AI17" s="4113">
        <f>SUM(AF17:AH17)</f>
        <v>0.25</v>
      </c>
      <c r="AJ17" s="4068"/>
      <c r="AK17" s="4069"/>
      <c r="AL17" s="4070"/>
      <c r="AM17" s="4068"/>
      <c r="AN17" s="4069"/>
      <c r="AO17" s="4070"/>
      <c r="AP17" s="2149">
        <f t="shared" ref="AP17" si="14">(M17+R17+W17+AB17)-B17</f>
        <v>-16</v>
      </c>
      <c r="AQ17" s="80">
        <f t="shared" ref="AQ17" si="15">(N17+S17+X17+AC17)-(D17+C17)</f>
        <v>-2</v>
      </c>
      <c r="AR17" s="81">
        <f t="shared" ref="AR17" si="16">(O17+T17+Y17+AD17)-H17</f>
        <v>0</v>
      </c>
    </row>
    <row r="18" spans="1:44" ht="21.75" customHeight="1">
      <c r="A18" s="5114"/>
      <c r="B18" s="731">
        <v>16</v>
      </c>
      <c r="C18" s="713"/>
      <c r="D18" s="2708">
        <f t="shared" si="13"/>
        <v>2</v>
      </c>
      <c r="E18" s="2360">
        <v>2</v>
      </c>
      <c r="F18" s="713"/>
      <c r="G18" s="848"/>
      <c r="H18" s="732"/>
      <c r="I18" s="2287" t="s">
        <v>1732</v>
      </c>
      <c r="J18" s="2287"/>
      <c r="K18" s="67" t="s">
        <v>1731</v>
      </c>
      <c r="L18" s="68" t="s">
        <v>1607</v>
      </c>
      <c r="M18" s="511"/>
      <c r="N18" s="511"/>
      <c r="O18" s="511"/>
      <c r="P18" s="67"/>
      <c r="Q18" s="68"/>
      <c r="R18" s="511"/>
      <c r="S18" s="511"/>
      <c r="T18" s="511"/>
      <c r="U18" s="67"/>
      <c r="V18" s="68"/>
      <c r="W18" s="511"/>
      <c r="X18" s="511"/>
      <c r="Y18" s="511"/>
      <c r="Z18" s="2638"/>
      <c r="AA18" s="2638"/>
      <c r="AB18" s="511"/>
      <c r="AC18" s="512"/>
      <c r="AD18" s="511"/>
      <c r="AE18" s="4112" t="s">
        <v>180</v>
      </c>
      <c r="AF18" s="3935">
        <v>0.25</v>
      </c>
      <c r="AG18" s="4065"/>
      <c r="AH18" s="4066"/>
      <c r="AI18" s="4113">
        <f t="shared" ref="AI18:AI20" si="17">SUM(AF18:AH18)</f>
        <v>0.25</v>
      </c>
      <c r="AJ18" s="4068"/>
      <c r="AK18" s="4069"/>
      <c r="AL18" s="4070"/>
      <c r="AM18" s="4068"/>
      <c r="AN18" s="4069"/>
      <c r="AO18" s="4070"/>
      <c r="AP18" s="2149">
        <f t="shared" ref="AP18:AP20" si="18">(M18+R18+W18+AB18)-B18</f>
        <v>-16</v>
      </c>
      <c r="AQ18" s="80">
        <f t="shared" ref="AQ18:AQ20" si="19">(N18+S18+X18+AC18)-(D18+C18)</f>
        <v>-2</v>
      </c>
      <c r="AR18" s="81">
        <f t="shared" ref="AR18:AR20" si="20">(O18+T18+Y18+AD18)-H18</f>
        <v>0</v>
      </c>
    </row>
    <row r="19" spans="1:44" ht="21.75" customHeight="1">
      <c r="A19" s="5114"/>
      <c r="B19" s="731">
        <v>16</v>
      </c>
      <c r="C19" s="713"/>
      <c r="D19" s="2708">
        <f t="shared" si="13"/>
        <v>4</v>
      </c>
      <c r="E19" s="712"/>
      <c r="F19" s="731">
        <v>4</v>
      </c>
      <c r="G19" s="848"/>
      <c r="H19" s="732"/>
      <c r="I19" s="2287" t="s">
        <v>1733</v>
      </c>
      <c r="J19" s="2287"/>
      <c r="K19" s="67" t="s">
        <v>219</v>
      </c>
      <c r="L19" s="68" t="s">
        <v>220</v>
      </c>
      <c r="M19" s="511"/>
      <c r="N19" s="511"/>
      <c r="O19" s="511"/>
      <c r="P19" s="67"/>
      <c r="Q19" s="68"/>
      <c r="R19" s="511"/>
      <c r="S19" s="511"/>
      <c r="T19" s="511"/>
      <c r="U19" s="67"/>
      <c r="V19" s="68"/>
      <c r="W19" s="511"/>
      <c r="X19" s="511"/>
      <c r="Y19" s="511"/>
      <c r="Z19" s="2638"/>
      <c r="AA19" s="2638"/>
      <c r="AB19" s="511"/>
      <c r="AC19" s="512"/>
      <c r="AD19" s="511"/>
      <c r="AE19" s="4112" t="s">
        <v>180</v>
      </c>
      <c r="AF19" s="3935">
        <v>0.25</v>
      </c>
      <c r="AG19" s="4065"/>
      <c r="AH19" s="4066"/>
      <c r="AI19" s="4113">
        <f t="shared" si="17"/>
        <v>0.25</v>
      </c>
      <c r="AJ19" s="4068"/>
      <c r="AK19" s="4069"/>
      <c r="AL19" s="4070"/>
      <c r="AM19" s="4068"/>
      <c r="AN19" s="4069"/>
      <c r="AO19" s="4070"/>
      <c r="AP19" s="2149">
        <f t="shared" si="18"/>
        <v>-16</v>
      </c>
      <c r="AQ19" s="80">
        <f t="shared" si="19"/>
        <v>-4</v>
      </c>
      <c r="AR19" s="81">
        <f t="shared" si="20"/>
        <v>0</v>
      </c>
    </row>
    <row r="20" spans="1:44" ht="21.75" customHeight="1">
      <c r="A20" s="5114"/>
      <c r="B20" s="731">
        <v>16</v>
      </c>
      <c r="C20" s="713"/>
      <c r="D20" s="2708">
        <f t="shared" si="13"/>
        <v>4</v>
      </c>
      <c r="E20" s="2360">
        <v>4</v>
      </c>
      <c r="F20" s="713"/>
      <c r="G20" s="848"/>
      <c r="H20" s="732"/>
      <c r="I20" s="2287" t="s">
        <v>1697</v>
      </c>
      <c r="J20" s="2287"/>
      <c r="K20" s="67" t="s">
        <v>1734</v>
      </c>
      <c r="L20" s="68" t="s">
        <v>1735</v>
      </c>
      <c r="M20" s="511"/>
      <c r="N20" s="511"/>
      <c r="O20" s="511"/>
      <c r="P20" s="67"/>
      <c r="Q20" s="68"/>
      <c r="R20" s="511"/>
      <c r="S20" s="511"/>
      <c r="T20" s="511"/>
      <c r="U20" s="67"/>
      <c r="V20" s="68"/>
      <c r="W20" s="511"/>
      <c r="X20" s="511"/>
      <c r="Y20" s="511"/>
      <c r="Z20" s="2638"/>
      <c r="AA20" s="2638"/>
      <c r="AB20" s="511"/>
      <c r="AC20" s="512"/>
      <c r="AD20" s="511"/>
      <c r="AE20" s="4112" t="s">
        <v>180</v>
      </c>
      <c r="AF20" s="3935">
        <v>0.25</v>
      </c>
      <c r="AG20" s="4065"/>
      <c r="AH20" s="4066"/>
      <c r="AI20" s="4113">
        <f t="shared" si="17"/>
        <v>0.25</v>
      </c>
      <c r="AJ20" s="4068"/>
      <c r="AK20" s="4069"/>
      <c r="AL20" s="4070"/>
      <c r="AM20" s="4068"/>
      <c r="AN20" s="4069"/>
      <c r="AO20" s="4070"/>
      <c r="AP20" s="2149">
        <f t="shared" si="18"/>
        <v>-16</v>
      </c>
      <c r="AQ20" s="80">
        <f t="shared" si="19"/>
        <v>-4</v>
      </c>
      <c r="AR20" s="81">
        <f t="shared" si="20"/>
        <v>0</v>
      </c>
    </row>
    <row r="21" spans="1:44">
      <c r="A21" s="819" t="s">
        <v>1727</v>
      </c>
      <c r="B21" s="820">
        <f>SUM(B17:B20)</f>
        <v>64</v>
      </c>
      <c r="C21" s="820">
        <f t="shared" ref="C21:H21" si="21">SUM(C17:C20)</f>
        <v>0</v>
      </c>
      <c r="D21" s="821">
        <f t="shared" si="21"/>
        <v>12</v>
      </c>
      <c r="E21" s="822">
        <f t="shared" si="21"/>
        <v>8</v>
      </c>
      <c r="F21" s="820">
        <f t="shared" ref="F21:G21" si="22">SUM(F17:F20)</f>
        <v>4</v>
      </c>
      <c r="G21" s="823">
        <f t="shared" si="22"/>
        <v>0</v>
      </c>
      <c r="H21" s="824">
        <f t="shared" si="21"/>
        <v>0</v>
      </c>
      <c r="I21" s="94"/>
      <c r="J21" s="1210"/>
      <c r="K21" s="298"/>
      <c r="L21" s="299"/>
      <c r="M21" s="493"/>
      <c r="N21" s="493"/>
      <c r="O21" s="493"/>
      <c r="P21" s="99"/>
      <c r="Q21" s="300"/>
      <c r="R21" s="494"/>
      <c r="S21" s="494"/>
      <c r="T21" s="494"/>
      <c r="U21" s="298"/>
      <c r="V21" s="299"/>
      <c r="W21" s="493"/>
      <c r="X21" s="493"/>
      <c r="Y21" s="493"/>
      <c r="Z21" s="108"/>
      <c r="AA21" s="108"/>
      <c r="AB21" s="493"/>
      <c r="AC21" s="493"/>
      <c r="AD21" s="493"/>
      <c r="AE21" s="4078"/>
      <c r="AF21" s="4075"/>
      <c r="AG21" s="4075"/>
      <c r="AH21" s="4076"/>
      <c r="AI21" s="4114">
        <f>SUM(AI17:AI20)</f>
        <v>1</v>
      </c>
      <c r="AJ21" s="4078"/>
      <c r="AK21" s="4079"/>
      <c r="AL21" s="843"/>
      <c r="AM21" s="4078"/>
      <c r="AN21" s="4079"/>
      <c r="AO21" s="843"/>
      <c r="AP21" s="4080"/>
      <c r="AQ21" s="3106"/>
      <c r="AR21" s="3106"/>
    </row>
    <row r="22" spans="1:44" ht="18.75" customHeight="1">
      <c r="A22" s="5114" t="s">
        <v>1736</v>
      </c>
      <c r="B22" s="731">
        <v>12</v>
      </c>
      <c r="C22" s="713"/>
      <c r="D22" s="2708">
        <f t="shared" ref="D22:D25" si="23">SUM(E22:G22)</f>
        <v>4</v>
      </c>
      <c r="E22" s="2360">
        <v>4</v>
      </c>
      <c r="F22" s="713"/>
      <c r="G22" s="848"/>
      <c r="H22" s="732"/>
      <c r="I22" s="2287" t="s">
        <v>1737</v>
      </c>
      <c r="J22" s="2287"/>
      <c r="K22" s="67" t="s">
        <v>1039</v>
      </c>
      <c r="L22" s="68" t="s">
        <v>385</v>
      </c>
      <c r="M22" s="511"/>
      <c r="N22" s="511"/>
      <c r="O22" s="511"/>
      <c r="P22" s="67"/>
      <c r="Q22" s="68"/>
      <c r="R22" s="511"/>
      <c r="S22" s="511"/>
      <c r="T22" s="511"/>
      <c r="U22" s="67"/>
      <c r="V22" s="68"/>
      <c r="W22" s="511"/>
      <c r="X22" s="511"/>
      <c r="Y22" s="511"/>
      <c r="Z22" s="2638"/>
      <c r="AA22" s="2638"/>
      <c r="AB22" s="511"/>
      <c r="AC22" s="512"/>
      <c r="AD22" s="511"/>
      <c r="AE22" s="3130" t="s">
        <v>228</v>
      </c>
      <c r="AF22" s="3935">
        <v>0.25</v>
      </c>
      <c r="AG22" s="4065"/>
      <c r="AH22" s="4066"/>
      <c r="AI22" s="4113">
        <f t="shared" ref="AI22" si="24">SUM(AF22:AH22)</f>
        <v>0.25</v>
      </c>
      <c r="AJ22" s="4068"/>
      <c r="AK22" s="4069"/>
      <c r="AL22" s="4070"/>
      <c r="AM22" s="4068"/>
      <c r="AN22" s="4069"/>
      <c r="AO22" s="4070"/>
      <c r="AP22" s="2149">
        <f t="shared" ref="AP22" si="25">(M22+R22+W22+AB22)-B22</f>
        <v>-12</v>
      </c>
      <c r="AQ22" s="80">
        <f t="shared" ref="AQ22" si="26">(N22+S22+X22+AC22)-(D22+C22)</f>
        <v>-4</v>
      </c>
      <c r="AR22" s="81">
        <f t="shared" ref="AR22" si="27">(O22+T22+Y22+AD22)-H22</f>
        <v>0</v>
      </c>
    </row>
    <row r="23" spans="1:44" ht="18.75" customHeight="1">
      <c r="A23" s="5114"/>
      <c r="B23" s="731">
        <v>20</v>
      </c>
      <c r="C23" s="713"/>
      <c r="D23" s="2708">
        <f t="shared" si="23"/>
        <v>4</v>
      </c>
      <c r="E23" s="2360">
        <v>4</v>
      </c>
      <c r="F23" s="713"/>
      <c r="G23" s="848"/>
      <c r="H23" s="732"/>
      <c r="I23" s="2287" t="s">
        <v>1699</v>
      </c>
      <c r="J23" s="2287"/>
      <c r="K23" s="67" t="s">
        <v>1729</v>
      </c>
      <c r="L23" s="68" t="s">
        <v>198</v>
      </c>
      <c r="M23" s="511"/>
      <c r="N23" s="511"/>
      <c r="O23" s="511"/>
      <c r="P23" s="67"/>
      <c r="Q23" s="68"/>
      <c r="R23" s="511"/>
      <c r="S23" s="511"/>
      <c r="T23" s="511"/>
      <c r="U23" s="67"/>
      <c r="V23" s="68"/>
      <c r="W23" s="511"/>
      <c r="X23" s="511"/>
      <c r="Y23" s="511"/>
      <c r="Z23" s="2638"/>
      <c r="AA23" s="2638"/>
      <c r="AB23" s="511"/>
      <c r="AC23" s="512"/>
      <c r="AD23" s="511"/>
      <c r="AE23" s="4065"/>
      <c r="AF23" s="4065"/>
      <c r="AG23" s="4065"/>
      <c r="AH23" s="4066"/>
      <c r="AI23" s="4067"/>
      <c r="AJ23" s="4073" t="s">
        <v>180</v>
      </c>
      <c r="AK23" s="1734" t="s">
        <v>461</v>
      </c>
      <c r="AL23" s="2643">
        <v>0.25</v>
      </c>
      <c r="AM23" s="4073" t="s">
        <v>180</v>
      </c>
      <c r="AN23" s="1734" t="s">
        <v>461</v>
      </c>
      <c r="AO23" s="2643">
        <v>0.25</v>
      </c>
      <c r="AP23" s="2149">
        <f t="shared" ref="AP23:AP25" si="28">(M23+R23+W23+AB23)-B23</f>
        <v>-20</v>
      </c>
      <c r="AQ23" s="80">
        <f t="shared" ref="AQ23:AQ25" si="29">(N23+S23+X23+AC23)-(D23+C23)</f>
        <v>-4</v>
      </c>
      <c r="AR23" s="81">
        <f t="shared" ref="AR23:AR25" si="30">(O23+T23+Y23+AD23)-H23</f>
        <v>0</v>
      </c>
    </row>
    <row r="24" spans="1:44" ht="18.75" customHeight="1">
      <c r="A24" s="5114"/>
      <c r="B24" s="731">
        <v>4</v>
      </c>
      <c r="C24" s="713"/>
      <c r="D24" s="2708">
        <f t="shared" si="23"/>
        <v>4</v>
      </c>
      <c r="E24" s="2360">
        <v>4</v>
      </c>
      <c r="F24" s="713"/>
      <c r="G24" s="848"/>
      <c r="H24" s="732"/>
      <c r="I24" s="2287" t="s">
        <v>1700</v>
      </c>
      <c r="J24" s="2287"/>
      <c r="K24" s="67" t="s">
        <v>1731</v>
      </c>
      <c r="L24" s="68" t="s">
        <v>1607</v>
      </c>
      <c r="M24" s="511"/>
      <c r="N24" s="511"/>
      <c r="O24" s="511"/>
      <c r="P24" s="67"/>
      <c r="Q24" s="68"/>
      <c r="R24" s="511"/>
      <c r="S24" s="511"/>
      <c r="T24" s="511"/>
      <c r="U24" s="67"/>
      <c r="V24" s="68"/>
      <c r="W24" s="511"/>
      <c r="X24" s="511"/>
      <c r="Y24" s="511"/>
      <c r="Z24" s="2638"/>
      <c r="AA24" s="2638"/>
      <c r="AB24" s="511"/>
      <c r="AC24" s="512"/>
      <c r="AD24" s="511"/>
      <c r="AE24" s="4065"/>
      <c r="AF24" s="4065"/>
      <c r="AG24" s="4065"/>
      <c r="AH24" s="4066"/>
      <c r="AI24" s="4067"/>
      <c r="AJ24" s="4073" t="s">
        <v>180</v>
      </c>
      <c r="AK24" s="1734" t="s">
        <v>461</v>
      </c>
      <c r="AL24" s="2643">
        <v>0.25</v>
      </c>
      <c r="AM24" s="4073" t="s">
        <v>180</v>
      </c>
      <c r="AN24" s="1734" t="s">
        <v>461</v>
      </c>
      <c r="AO24" s="2643">
        <v>0.25</v>
      </c>
      <c r="AP24" s="2149">
        <f t="shared" si="28"/>
        <v>-4</v>
      </c>
      <c r="AQ24" s="80">
        <f t="shared" si="29"/>
        <v>-4</v>
      </c>
      <c r="AR24" s="81">
        <f t="shared" si="30"/>
        <v>0</v>
      </c>
    </row>
    <row r="25" spans="1:44" ht="18.75" customHeight="1">
      <c r="A25" s="5114"/>
      <c r="B25" s="2318">
        <v>16</v>
      </c>
      <c r="C25" s="713"/>
      <c r="D25" s="2708">
        <f t="shared" si="23"/>
        <v>4</v>
      </c>
      <c r="E25" s="2360">
        <v>4</v>
      </c>
      <c r="F25" s="713"/>
      <c r="G25" s="848"/>
      <c r="H25" s="732"/>
      <c r="I25" s="2287" t="s">
        <v>1703</v>
      </c>
      <c r="J25" s="2287"/>
      <c r="K25" s="67" t="s">
        <v>1653</v>
      </c>
      <c r="L25" s="68" t="s">
        <v>428</v>
      </c>
      <c r="M25" s="511"/>
      <c r="N25" s="511"/>
      <c r="O25" s="511"/>
      <c r="P25" s="67"/>
      <c r="Q25" s="68"/>
      <c r="R25" s="511"/>
      <c r="S25" s="511"/>
      <c r="T25" s="511"/>
      <c r="U25" s="67"/>
      <c r="V25" s="68"/>
      <c r="W25" s="511"/>
      <c r="X25" s="511"/>
      <c r="Y25" s="511"/>
      <c r="Z25" s="2638"/>
      <c r="AA25" s="2638"/>
      <c r="AB25" s="511"/>
      <c r="AC25" s="512"/>
      <c r="AD25" s="511"/>
      <c r="AE25" s="4065"/>
      <c r="AF25" s="4065"/>
      <c r="AG25" s="4065"/>
      <c r="AH25" s="4066"/>
      <c r="AI25" s="4067"/>
      <c r="AJ25" s="4073" t="s">
        <v>180</v>
      </c>
      <c r="AK25" s="1734" t="s">
        <v>461</v>
      </c>
      <c r="AL25" s="2643">
        <v>0.25</v>
      </c>
      <c r="AM25" s="4073" t="s">
        <v>180</v>
      </c>
      <c r="AN25" s="1734" t="s">
        <v>461</v>
      </c>
      <c r="AO25" s="2643">
        <v>0.25</v>
      </c>
      <c r="AP25" s="2149">
        <f t="shared" si="28"/>
        <v>-16</v>
      </c>
      <c r="AQ25" s="80">
        <f t="shared" si="29"/>
        <v>-4</v>
      </c>
      <c r="AR25" s="81">
        <f t="shared" si="30"/>
        <v>0</v>
      </c>
    </row>
    <row r="26" spans="1:44">
      <c r="A26" s="819" t="s">
        <v>1727</v>
      </c>
      <c r="B26" s="820">
        <f>SUM(B22:B25)</f>
        <v>52</v>
      </c>
      <c r="C26" s="820">
        <f t="shared" ref="C26:H26" si="31">SUM(C22:C25)</f>
        <v>0</v>
      </c>
      <c r="D26" s="821">
        <f t="shared" si="31"/>
        <v>16</v>
      </c>
      <c r="E26" s="822">
        <f>SUM(E22:E25)</f>
        <v>16</v>
      </c>
      <c r="F26" s="820">
        <f t="shared" ref="F26:G26" si="32">SUM(F22:F25)</f>
        <v>0</v>
      </c>
      <c r="G26" s="823">
        <f t="shared" si="32"/>
        <v>0</v>
      </c>
      <c r="H26" s="824">
        <f t="shared" si="31"/>
        <v>0</v>
      </c>
      <c r="I26" s="94"/>
      <c r="J26" s="1210"/>
      <c r="K26" s="298"/>
      <c r="L26" s="299"/>
      <c r="M26" s="493"/>
      <c r="N26" s="493"/>
      <c r="O26" s="493"/>
      <c r="P26" s="99"/>
      <c r="Q26" s="300"/>
      <c r="R26" s="494"/>
      <c r="S26" s="494"/>
      <c r="T26" s="494"/>
      <c r="U26" s="298"/>
      <c r="V26" s="299"/>
      <c r="W26" s="493"/>
      <c r="X26" s="493"/>
      <c r="Y26" s="493"/>
      <c r="Z26" s="108"/>
      <c r="AA26" s="108"/>
      <c r="AB26" s="493"/>
      <c r="AC26" s="493"/>
      <c r="AD26" s="493"/>
      <c r="AE26" s="3977"/>
      <c r="AF26" s="4086"/>
      <c r="AG26" s="4086"/>
      <c r="AH26" s="4087"/>
      <c r="AI26" s="4114">
        <f>SUM(AI22:AI25)</f>
        <v>0.25</v>
      </c>
      <c r="AJ26" s="3977"/>
      <c r="AK26" s="4079"/>
      <c r="AL26" s="4116">
        <f>SUM(AL22:AL25)</f>
        <v>0.75</v>
      </c>
      <c r="AM26" s="3977"/>
      <c r="AN26" s="4079"/>
      <c r="AO26" s="4116">
        <f>SUM(AO22:AO25)</f>
        <v>0.75</v>
      </c>
      <c r="AP26" s="4080"/>
      <c r="AQ26" s="3106"/>
      <c r="AR26" s="3106"/>
    </row>
    <row r="27" spans="1:44" ht="21.75" customHeight="1">
      <c r="A27" s="5114" t="s">
        <v>1704</v>
      </c>
      <c r="B27" s="731">
        <v>12</v>
      </c>
      <c r="C27" s="713"/>
      <c r="D27" s="2708">
        <f t="shared" ref="D27:D29" si="33">SUM(E27:G27)</f>
        <v>4</v>
      </c>
      <c r="E27" s="2360">
        <v>4</v>
      </c>
      <c r="F27" s="713"/>
      <c r="G27" s="848"/>
      <c r="H27" s="732"/>
      <c r="I27" s="2287" t="s">
        <v>1738</v>
      </c>
      <c r="J27" s="2287"/>
      <c r="K27" s="67" t="s">
        <v>1739</v>
      </c>
      <c r="L27" s="68" t="s">
        <v>302</v>
      </c>
      <c r="M27" s="511"/>
      <c r="N27" s="511"/>
      <c r="O27" s="511"/>
      <c r="P27" s="67"/>
      <c r="Q27" s="68"/>
      <c r="R27" s="511"/>
      <c r="S27" s="511"/>
      <c r="T27" s="511"/>
      <c r="U27" s="67"/>
      <c r="V27" s="68"/>
      <c r="W27" s="511"/>
      <c r="X27" s="511"/>
      <c r="Y27" s="511"/>
      <c r="Z27" s="2638"/>
      <c r="AA27" s="2638"/>
      <c r="AB27" s="511"/>
      <c r="AC27" s="512"/>
      <c r="AD27" s="511"/>
      <c r="AE27" s="4117" t="s">
        <v>180</v>
      </c>
      <c r="AF27" s="3935">
        <v>0.5</v>
      </c>
      <c r="AG27" s="4065"/>
      <c r="AH27" s="4066"/>
      <c r="AI27" s="4113">
        <f>SUM(AF27:AH27)</f>
        <v>0.5</v>
      </c>
      <c r="AJ27" s="4068"/>
      <c r="AK27" s="4069"/>
      <c r="AL27" s="4070"/>
      <c r="AM27" s="4068"/>
      <c r="AN27" s="4069"/>
      <c r="AO27" s="4070"/>
      <c r="AP27" s="2149">
        <f t="shared" ref="AP27" si="34">(M27+R27+W27+AB27)-B27</f>
        <v>-12</v>
      </c>
      <c r="AQ27" s="80">
        <f t="shared" ref="AQ27" si="35">(N27+S27+X27+AC27)-(D27+C27)</f>
        <v>-4</v>
      </c>
      <c r="AR27" s="81">
        <f t="shared" ref="AR27" si="36">(O27+T27+Y27+AD27)-H27</f>
        <v>0</v>
      </c>
    </row>
    <row r="28" spans="1:44" ht="21.75" customHeight="1">
      <c r="A28" s="5114"/>
      <c r="B28" s="731">
        <v>16</v>
      </c>
      <c r="C28" s="713"/>
      <c r="D28" s="2708">
        <f t="shared" si="33"/>
        <v>4</v>
      </c>
      <c r="E28" s="2360">
        <v>4</v>
      </c>
      <c r="F28" s="713"/>
      <c r="G28" s="848"/>
      <c r="H28" s="732"/>
      <c r="I28" s="2287" t="s">
        <v>298</v>
      </c>
      <c r="J28" s="2287"/>
      <c r="K28" s="67" t="s">
        <v>1740</v>
      </c>
      <c r="L28" s="68" t="s">
        <v>908</v>
      </c>
      <c r="M28" s="511"/>
      <c r="N28" s="511"/>
      <c r="O28" s="511"/>
      <c r="P28" s="67"/>
      <c r="Q28" s="68"/>
      <c r="R28" s="511"/>
      <c r="S28" s="511"/>
      <c r="T28" s="511"/>
      <c r="U28" s="67"/>
      <c r="V28" s="68"/>
      <c r="W28" s="511"/>
      <c r="X28" s="511"/>
      <c r="Y28" s="511"/>
      <c r="Z28" s="2638"/>
      <c r="AA28" s="2638"/>
      <c r="AB28" s="511"/>
      <c r="AC28" s="512"/>
      <c r="AD28" s="511"/>
      <c r="AE28" s="4112" t="s">
        <v>180</v>
      </c>
      <c r="AF28" s="3935">
        <v>0.25</v>
      </c>
      <c r="AG28" s="4065"/>
      <c r="AH28" s="4066"/>
      <c r="AI28" s="4113">
        <v>0.25</v>
      </c>
      <c r="AJ28" s="4068"/>
      <c r="AK28" s="4069"/>
      <c r="AL28" s="4070"/>
      <c r="AM28" s="4068"/>
      <c r="AN28" s="4069"/>
      <c r="AO28" s="4070"/>
      <c r="AP28" s="2149">
        <f t="shared" ref="AP28:AP29" si="37">(M28+R28+W28+AB28)-B28</f>
        <v>-16</v>
      </c>
      <c r="AQ28" s="80">
        <f t="shared" ref="AQ28:AQ29" si="38">(N28+S28+X28+AC28)-(D28+C28)</f>
        <v>-4</v>
      </c>
      <c r="AR28" s="81">
        <f t="shared" ref="AR28:AR29" si="39">(O28+T28+Y28+AD28)-H28</f>
        <v>0</v>
      </c>
    </row>
    <row r="29" spans="1:44" ht="21.75" customHeight="1">
      <c r="A29" s="5114"/>
      <c r="B29" s="731">
        <v>16</v>
      </c>
      <c r="C29" s="713"/>
      <c r="D29" s="2708">
        <f t="shared" si="33"/>
        <v>4</v>
      </c>
      <c r="E29" s="2360">
        <v>4</v>
      </c>
      <c r="F29" s="713"/>
      <c r="G29" s="848"/>
      <c r="H29" s="732"/>
      <c r="I29" s="2287" t="s">
        <v>1707</v>
      </c>
      <c r="J29" s="2287"/>
      <c r="K29" s="67" t="s">
        <v>1725</v>
      </c>
      <c r="L29" s="68" t="s">
        <v>1726</v>
      </c>
      <c r="M29" s="511"/>
      <c r="N29" s="511"/>
      <c r="O29" s="511"/>
      <c r="P29" s="67"/>
      <c r="Q29" s="68"/>
      <c r="R29" s="511"/>
      <c r="S29" s="511"/>
      <c r="T29" s="511"/>
      <c r="U29" s="67"/>
      <c r="V29" s="68"/>
      <c r="W29" s="511"/>
      <c r="X29" s="511"/>
      <c r="Y29" s="511"/>
      <c r="Z29" s="2638"/>
      <c r="AA29" s="2638"/>
      <c r="AB29" s="511"/>
      <c r="AC29" s="512"/>
      <c r="AD29" s="511"/>
      <c r="AE29" s="4112" t="s">
        <v>180</v>
      </c>
      <c r="AF29" s="3935">
        <v>0.25</v>
      </c>
      <c r="AG29" s="4065"/>
      <c r="AH29" s="4066"/>
      <c r="AI29" s="4113">
        <v>0.25</v>
      </c>
      <c r="AJ29" s="4068"/>
      <c r="AK29" s="4069"/>
      <c r="AL29" s="4070"/>
      <c r="AM29" s="4068"/>
      <c r="AN29" s="4069"/>
      <c r="AO29" s="4070"/>
      <c r="AP29" s="2149">
        <f t="shared" si="37"/>
        <v>-16</v>
      </c>
      <c r="AQ29" s="80">
        <f t="shared" si="38"/>
        <v>-4</v>
      </c>
      <c r="AR29" s="81">
        <f t="shared" si="39"/>
        <v>0</v>
      </c>
    </row>
    <row r="30" spans="1:44">
      <c r="A30" s="819" t="s">
        <v>1727</v>
      </c>
      <c r="B30" s="820">
        <f>SUM(B27:B29)</f>
        <v>44</v>
      </c>
      <c r="C30" s="820">
        <f t="shared" ref="C30:H30" si="40">SUM(C27:C29)</f>
        <v>0</v>
      </c>
      <c r="D30" s="821">
        <f t="shared" si="40"/>
        <v>12</v>
      </c>
      <c r="E30" s="822">
        <f t="shared" ref="E30:G30" si="41">SUM(E27:E29)</f>
        <v>12</v>
      </c>
      <c r="F30" s="820">
        <f t="shared" si="41"/>
        <v>0</v>
      </c>
      <c r="G30" s="823">
        <f t="shared" si="41"/>
        <v>0</v>
      </c>
      <c r="H30" s="824">
        <f t="shared" si="40"/>
        <v>0</v>
      </c>
      <c r="I30" s="94"/>
      <c r="J30" s="1210"/>
      <c r="K30" s="298"/>
      <c r="L30" s="299"/>
      <c r="M30" s="493"/>
      <c r="N30" s="493"/>
      <c r="O30" s="493"/>
      <c r="P30" s="99"/>
      <c r="Q30" s="300"/>
      <c r="R30" s="494"/>
      <c r="S30" s="494"/>
      <c r="T30" s="494"/>
      <c r="U30" s="298"/>
      <c r="V30" s="299"/>
      <c r="W30" s="493"/>
      <c r="X30" s="493"/>
      <c r="Y30" s="493"/>
      <c r="Z30" s="108"/>
      <c r="AA30" s="108"/>
      <c r="AB30" s="493"/>
      <c r="AC30" s="493"/>
      <c r="AD30" s="493"/>
      <c r="AE30" s="3977"/>
      <c r="AF30" s="4086"/>
      <c r="AG30" s="4086"/>
      <c r="AH30" s="4087"/>
      <c r="AI30" s="4114">
        <v>1</v>
      </c>
      <c r="AJ30" s="3977"/>
      <c r="AK30" s="1731"/>
      <c r="AL30" s="4116">
        <f>SUM(AL27:AL29)</f>
        <v>0</v>
      </c>
      <c r="AM30" s="3977"/>
      <c r="AN30" s="1731"/>
      <c r="AO30" s="4116">
        <f>SUM(AO27:AO29)</f>
        <v>0</v>
      </c>
      <c r="AP30" s="4080"/>
      <c r="AQ30" s="3106"/>
      <c r="AR30" s="3106"/>
    </row>
    <row r="31" spans="1:44" ht="20.25" customHeight="1">
      <c r="A31" s="570" t="s">
        <v>1054</v>
      </c>
      <c r="B31" s="566"/>
      <c r="C31" s="566"/>
      <c r="D31" s="566"/>
      <c r="E31" s="1803"/>
      <c r="F31" s="1301"/>
      <c r="G31" s="4118"/>
      <c r="H31" s="566"/>
      <c r="I31" s="877"/>
      <c r="J31" s="565"/>
      <c r="K31" s="3084"/>
      <c r="L31" s="3691"/>
      <c r="M31" s="569"/>
      <c r="N31" s="569"/>
      <c r="O31" s="569"/>
      <c r="P31" s="3084"/>
      <c r="Q31" s="3691"/>
      <c r="R31" s="569"/>
      <c r="S31" s="569"/>
      <c r="T31" s="569"/>
      <c r="U31" s="3084"/>
      <c r="V31" s="3691"/>
      <c r="W31" s="569"/>
      <c r="X31" s="569"/>
      <c r="Y31" s="569"/>
      <c r="Z31" s="565"/>
      <c r="AA31" s="565"/>
      <c r="AB31" s="569"/>
      <c r="AC31" s="569"/>
      <c r="AD31" s="569"/>
      <c r="AE31" s="4062"/>
      <c r="AF31" s="565"/>
      <c r="AG31" s="565"/>
      <c r="AH31" s="3816"/>
      <c r="AI31" s="4063"/>
      <c r="AJ31" s="4062"/>
      <c r="AK31" s="565"/>
      <c r="AL31" s="3816"/>
      <c r="AM31" s="4062"/>
      <c r="AN31" s="565"/>
      <c r="AO31" s="4088"/>
      <c r="AP31" s="3605"/>
      <c r="AQ31" s="3598"/>
      <c r="AR31" s="3598"/>
    </row>
    <row r="32" spans="1:44" ht="21" customHeight="1">
      <c r="A32" s="5114" t="s">
        <v>1713</v>
      </c>
      <c r="B32" s="713"/>
      <c r="C32" s="4119">
        <v>6</v>
      </c>
      <c r="D32" s="2708">
        <f t="shared" ref="D32:D33" si="42">SUM(E32:G32)</f>
        <v>0</v>
      </c>
      <c r="E32" s="712"/>
      <c r="F32" s="713"/>
      <c r="G32" s="4120"/>
      <c r="H32" s="732"/>
      <c r="I32" s="2287" t="s">
        <v>1741</v>
      </c>
      <c r="J32" s="2287"/>
      <c r="K32" s="67" t="s">
        <v>219</v>
      </c>
      <c r="L32" s="68" t="s">
        <v>220</v>
      </c>
      <c r="M32" s="511"/>
      <c r="N32" s="511"/>
      <c r="O32" s="511"/>
      <c r="P32" s="67"/>
      <c r="Q32" s="68"/>
      <c r="R32" s="511"/>
      <c r="S32" s="511"/>
      <c r="T32" s="511"/>
      <c r="U32" s="67"/>
      <c r="V32" s="68"/>
      <c r="W32" s="511"/>
      <c r="X32" s="511"/>
      <c r="Y32" s="511"/>
      <c r="Z32" s="2638"/>
      <c r="AA32" s="2638"/>
      <c r="AB32" s="511"/>
      <c r="AC32" s="512"/>
      <c r="AD32" s="511"/>
      <c r="AE32" s="4065"/>
      <c r="AF32" s="4065"/>
      <c r="AG32" s="4065"/>
      <c r="AH32" s="4066"/>
      <c r="AI32" s="4067"/>
      <c r="AJ32" s="4068"/>
      <c r="AK32" s="4069"/>
      <c r="AL32" s="4070"/>
      <c r="AM32" s="4068"/>
      <c r="AN32" s="4069"/>
      <c r="AO32" s="4070"/>
      <c r="AP32" s="2149">
        <f t="shared" ref="AP32" si="43">(M32+R32+W32+AB32)-B32</f>
        <v>0</v>
      </c>
      <c r="AQ32" s="80">
        <f t="shared" ref="AQ32" si="44">(N32+S32+X32+AC32)-(D32+C32)</f>
        <v>-6</v>
      </c>
      <c r="AR32" s="81">
        <f t="shared" ref="AR32" si="45">(O32+T32+Y32+AD32)-H32</f>
        <v>0</v>
      </c>
    </row>
    <row r="33" spans="1:44" ht="21" customHeight="1">
      <c r="A33" s="5114"/>
      <c r="B33" s="713"/>
      <c r="C33" s="713"/>
      <c r="D33" s="2708">
        <f t="shared" si="42"/>
        <v>0</v>
      </c>
      <c r="E33" s="712"/>
      <c r="F33" s="713"/>
      <c r="G33" s="4120"/>
      <c r="H33" s="732"/>
      <c r="I33" s="2287" t="s">
        <v>1742</v>
      </c>
      <c r="J33" s="2287"/>
      <c r="K33" s="67"/>
      <c r="L33" s="68"/>
      <c r="M33" s="511"/>
      <c r="N33" s="511"/>
      <c r="O33" s="511"/>
      <c r="P33" s="67"/>
      <c r="Q33" s="68"/>
      <c r="R33" s="511"/>
      <c r="S33" s="511"/>
      <c r="T33" s="511"/>
      <c r="U33" s="67"/>
      <c r="V33" s="68"/>
      <c r="W33" s="511"/>
      <c r="X33" s="511"/>
      <c r="Y33" s="511"/>
      <c r="Z33" s="2638"/>
      <c r="AA33" s="2638"/>
      <c r="AB33" s="511"/>
      <c r="AC33" s="512"/>
      <c r="AD33" s="511"/>
      <c r="AE33" s="4065"/>
      <c r="AF33" s="4065"/>
      <c r="AG33" s="4065"/>
      <c r="AH33" s="4066"/>
      <c r="AI33" s="4067"/>
      <c r="AJ33" s="4073" t="s">
        <v>253</v>
      </c>
      <c r="AK33" s="1249" t="s">
        <v>1492</v>
      </c>
      <c r="AL33" s="2643">
        <v>1</v>
      </c>
      <c r="AM33" s="4073" t="s">
        <v>1055</v>
      </c>
      <c r="AN33" s="1734" t="s">
        <v>1492</v>
      </c>
      <c r="AO33" s="2643">
        <v>1</v>
      </c>
      <c r="AP33" s="2149">
        <f t="shared" ref="AP33" si="46">(M33+R33+W33+AB33)-B33</f>
        <v>0</v>
      </c>
      <c r="AQ33" s="80">
        <f t="shared" ref="AQ33" si="47">(N33+S33+X33+AC33)-(D33+C33)</f>
        <v>0</v>
      </c>
      <c r="AR33" s="81">
        <f t="shared" ref="AR33" si="48">(O33+T33+Y33+AD33)-H33</f>
        <v>0</v>
      </c>
    </row>
    <row r="34" spans="1:44" ht="15.75" thickBot="1">
      <c r="A34" s="819" t="s">
        <v>1743</v>
      </c>
      <c r="B34" s="820">
        <f>SUM(B32:B33)</f>
        <v>0</v>
      </c>
      <c r="C34" s="820">
        <f t="shared" ref="C34:H34" si="49">SUM(C32:C33)</f>
        <v>6</v>
      </c>
      <c r="D34" s="821">
        <f t="shared" si="49"/>
        <v>0</v>
      </c>
      <c r="E34" s="822">
        <f t="shared" si="49"/>
        <v>0</v>
      </c>
      <c r="F34" s="820">
        <f t="shared" ref="F34:G34" si="50">SUM(F32:F33)</f>
        <v>0</v>
      </c>
      <c r="G34" s="823">
        <f t="shared" si="50"/>
        <v>0</v>
      </c>
      <c r="H34" s="824">
        <f t="shared" si="49"/>
        <v>0</v>
      </c>
      <c r="I34" s="94"/>
      <c r="J34" s="1210"/>
      <c r="K34" s="298"/>
      <c r="L34" s="299"/>
      <c r="M34" s="493"/>
      <c r="N34" s="493"/>
      <c r="O34" s="493"/>
      <c r="P34" s="99"/>
      <c r="Q34" s="300"/>
      <c r="R34" s="494"/>
      <c r="S34" s="494"/>
      <c r="T34" s="494"/>
      <c r="U34" s="298"/>
      <c r="V34" s="299"/>
      <c r="W34" s="493"/>
      <c r="X34" s="493"/>
      <c r="Y34" s="493"/>
      <c r="Z34" s="108"/>
      <c r="AA34" s="108"/>
      <c r="AB34" s="493"/>
      <c r="AC34" s="493"/>
      <c r="AD34" s="1757"/>
      <c r="AE34" s="4022"/>
      <c r="AF34" s="4090"/>
      <c r="AG34" s="4090"/>
      <c r="AH34" s="4091"/>
      <c r="AI34" s="4121"/>
      <c r="AJ34" s="4022"/>
      <c r="AK34" s="4122"/>
      <c r="AL34" s="4123">
        <f>SUM(AL32:AL33)</f>
        <v>1</v>
      </c>
      <c r="AM34" s="4022"/>
      <c r="AN34" s="4094"/>
      <c r="AO34" s="4123">
        <f>SUM(AO32:AO33)</f>
        <v>1</v>
      </c>
      <c r="AP34" s="4080"/>
      <c r="AQ34" s="3106"/>
      <c r="AR34" s="3106"/>
    </row>
    <row r="35" spans="1:44" ht="15.75" thickBot="1">
      <c r="A35" s="1765" t="s">
        <v>255</v>
      </c>
      <c r="B35" s="174">
        <f>SUM(B30,B26,B21,B16,B11,B34)</f>
        <v>246</v>
      </c>
      <c r="C35" s="174">
        <f t="shared" ref="C35:H35" si="51">SUM(C30,C26,C21,C16,C11,C34)</f>
        <v>6</v>
      </c>
      <c r="D35" s="175">
        <f t="shared" si="51"/>
        <v>114</v>
      </c>
      <c r="E35" s="176">
        <f t="shared" si="51"/>
        <v>106</v>
      </c>
      <c r="F35" s="177">
        <f t="shared" ref="F35:G35" si="52">SUM(F30,F26,F21,F16,F11,F34)</f>
        <v>4</v>
      </c>
      <c r="G35" s="178">
        <f t="shared" si="52"/>
        <v>4</v>
      </c>
      <c r="H35" s="179">
        <f t="shared" si="51"/>
        <v>0</v>
      </c>
      <c r="I35" s="173"/>
      <c r="J35" s="173"/>
      <c r="K35" s="3674"/>
      <c r="L35" s="1765"/>
      <c r="M35" s="3675"/>
      <c r="N35" s="3675"/>
      <c r="O35" s="3675"/>
      <c r="P35" s="3674"/>
      <c r="Q35" s="1765"/>
      <c r="R35" s="3675"/>
      <c r="S35" s="3675"/>
      <c r="T35" s="3675"/>
      <c r="U35" s="3674"/>
      <c r="V35" s="1765"/>
      <c r="W35" s="3675"/>
      <c r="X35" s="3675"/>
      <c r="Y35" s="3675"/>
      <c r="Z35" s="173"/>
      <c r="AA35" s="173"/>
      <c r="AB35" s="3675"/>
      <c r="AC35" s="3675"/>
      <c r="AD35" s="4096"/>
      <c r="AE35" s="4097"/>
      <c r="AF35" s="4097"/>
      <c r="AG35" s="4097"/>
      <c r="AH35" s="4097"/>
      <c r="AI35" s="4098"/>
      <c r="AJ35" s="4097"/>
      <c r="AK35" s="4097"/>
      <c r="AL35" s="4097"/>
      <c r="AM35" s="4099"/>
      <c r="AN35" s="4099"/>
      <c r="AO35" s="4099"/>
      <c r="AP35" s="4099"/>
      <c r="AQ35" s="4099"/>
      <c r="AR35" s="4099"/>
    </row>
    <row r="36" spans="1:44" ht="15.75" thickBot="1">
      <c r="AI36" s="3677"/>
    </row>
    <row r="37" spans="1:44" ht="16.5" thickBot="1">
      <c r="A37" s="206" t="s">
        <v>124</v>
      </c>
      <c r="D37" s="207"/>
      <c r="E37" s="207"/>
      <c r="F37" s="207"/>
      <c r="G37" s="207"/>
      <c r="H37" s="207"/>
      <c r="I37" s="206" t="s">
        <v>124</v>
      </c>
      <c r="AI37" s="1139" t="s">
        <v>256</v>
      </c>
      <c r="AJ37" s="4100"/>
      <c r="AK37" s="4100"/>
      <c r="AL37" s="1141"/>
      <c r="AM37" s="5267" t="s">
        <v>257</v>
      </c>
      <c r="AN37" s="5268"/>
      <c r="AO37" s="5268"/>
      <c r="AP37" s="5269"/>
    </row>
    <row r="38" spans="1:44" ht="16.5" thickBot="1">
      <c r="A38" s="211" t="s">
        <v>258</v>
      </c>
      <c r="D38" s="207"/>
      <c r="E38" s="207"/>
      <c r="F38" s="207"/>
      <c r="G38" s="207"/>
      <c r="H38" s="207"/>
      <c r="I38" s="212" t="s">
        <v>259</v>
      </c>
      <c r="AI38" s="1150" t="s">
        <v>1744</v>
      </c>
      <c r="AJ38" s="4101"/>
      <c r="AK38" s="4101"/>
      <c r="AL38" s="1151"/>
      <c r="AM38" s="4124" t="s">
        <v>261</v>
      </c>
      <c r="AN38" s="4125" t="s">
        <v>262</v>
      </c>
      <c r="AO38" s="4125" t="s">
        <v>263</v>
      </c>
      <c r="AP38" s="672" t="s">
        <v>454</v>
      </c>
    </row>
    <row r="39" spans="1:44" ht="16.5" thickBot="1">
      <c r="A39" s="216" t="s">
        <v>265</v>
      </c>
      <c r="D39" s="207"/>
      <c r="E39" s="207"/>
      <c r="F39" s="207"/>
      <c r="G39" s="207"/>
      <c r="H39" s="207"/>
      <c r="I39" s="212" t="s">
        <v>266</v>
      </c>
      <c r="AI39" s="1155" t="s">
        <v>267</v>
      </c>
      <c r="AJ39" s="4105"/>
      <c r="AK39" s="4105"/>
      <c r="AL39" s="1157"/>
      <c r="AM39" s="2848">
        <f>B35</f>
        <v>246</v>
      </c>
      <c r="AN39" s="4126">
        <f>C35</f>
        <v>6</v>
      </c>
      <c r="AO39" s="4126">
        <f>D35</f>
        <v>114</v>
      </c>
      <c r="AP39" s="675">
        <f>H35</f>
        <v>0</v>
      </c>
    </row>
    <row r="40" spans="1:44" ht="16.5" thickBot="1">
      <c r="A40" s="211" t="s">
        <v>268</v>
      </c>
      <c r="D40" s="207"/>
      <c r="E40" s="207"/>
      <c r="F40" s="207"/>
      <c r="G40" s="207"/>
      <c r="H40" s="207"/>
      <c r="I40" s="212" t="s">
        <v>269</v>
      </c>
      <c r="AI40" s="1161" t="s">
        <v>369</v>
      </c>
      <c r="AJ40" s="4106"/>
      <c r="AK40" s="4106"/>
      <c r="AL40" s="1162"/>
      <c r="AN40" s="2850" t="s">
        <v>271</v>
      </c>
    </row>
    <row r="41" spans="1:44" ht="16.5" thickBot="1">
      <c r="A41" s="223" t="s">
        <v>272</v>
      </c>
      <c r="D41" s="207"/>
      <c r="E41" s="207"/>
      <c r="F41" s="207"/>
      <c r="G41" s="207"/>
      <c r="H41" s="207"/>
      <c r="I41" s="212" t="s">
        <v>273</v>
      </c>
      <c r="AI41" s="1163" t="s">
        <v>1676</v>
      </c>
      <c r="AJ41" s="1174"/>
      <c r="AK41" s="1174"/>
      <c r="AL41" s="1165"/>
      <c r="AN41" s="2848">
        <f>SUM(AM39:AP39)</f>
        <v>366</v>
      </c>
    </row>
    <row r="42" spans="1:44" ht="15.75">
      <c r="A42" s="223" t="s">
        <v>275</v>
      </c>
      <c r="D42" s="207"/>
      <c r="E42" s="207"/>
      <c r="F42" s="207"/>
      <c r="G42" s="207"/>
      <c r="H42" s="207"/>
      <c r="I42" s="225" t="s">
        <v>276</v>
      </c>
    </row>
    <row r="43" spans="1:44" ht="15.75">
      <c r="A43" s="223" t="s">
        <v>277</v>
      </c>
      <c r="D43" s="207"/>
      <c r="E43" s="207"/>
      <c r="F43" s="207"/>
      <c r="G43" s="207"/>
      <c r="H43" s="207"/>
      <c r="I43" s="212" t="s">
        <v>278</v>
      </c>
    </row>
    <row r="44" spans="1:44" ht="15.75">
      <c r="A44" s="223" t="s">
        <v>279</v>
      </c>
      <c r="D44" s="207"/>
      <c r="E44" s="207"/>
      <c r="F44" s="207"/>
      <c r="G44" s="207"/>
      <c r="H44" s="207"/>
      <c r="I44" s="225" t="s">
        <v>280</v>
      </c>
    </row>
    <row r="45" spans="1:44" ht="15.75">
      <c r="A45" s="223" t="s">
        <v>281</v>
      </c>
      <c r="D45" s="207"/>
      <c r="E45" s="207"/>
      <c r="F45" s="207"/>
      <c r="G45" s="207"/>
      <c r="H45" s="207"/>
      <c r="I45" s="225" t="s">
        <v>282</v>
      </c>
    </row>
    <row r="46" spans="1:44" ht="16.5" thickBot="1">
      <c r="A46" s="226" t="s">
        <v>283</v>
      </c>
      <c r="D46" s="207"/>
      <c r="E46" s="207"/>
      <c r="F46" s="207"/>
      <c r="G46" s="207"/>
      <c r="H46" s="207"/>
      <c r="I46" s="227" t="s">
        <v>284</v>
      </c>
    </row>
    <row r="47" spans="1:44">
      <c r="A47"/>
    </row>
    <row r="48" spans="1:44">
      <c r="A48"/>
    </row>
    <row r="49" spans="1:1">
      <c r="A49"/>
    </row>
    <row r="50" spans="1:1">
      <c r="A50"/>
    </row>
    <row r="51" spans="1:1">
      <c r="A51"/>
    </row>
    <row r="52" spans="1:1">
      <c r="A52"/>
    </row>
    <row r="53" spans="1:1">
      <c r="A53"/>
    </row>
    <row r="54" spans="1:1">
      <c r="A54"/>
    </row>
    <row r="55" spans="1:1">
      <c r="A55"/>
    </row>
  </sheetData>
  <sheetProtection algorithmName="SHA-512" hashValue="ogzt3nRj3Iw+bu01nI+IDESGhmtGLYuEScwfYqX7KO+FPgDh5CLAgCZ1kxhGJk9MFzfvPkMGk1FdsD3kh83cuw==" saltValue="/+4gVcR40TYkbDfcr53c3g==" spinCount="100000" sheet="1" objects="1" scenarios="1"/>
  <protectedRanges>
    <protectedRange sqref="K7:AD33" name="Plage1"/>
  </protectedRanges>
  <mergeCells count="30">
    <mergeCell ref="Z4:AD4"/>
    <mergeCell ref="AE4:AI4"/>
    <mergeCell ref="AE5:AH5"/>
    <mergeCell ref="AJ7:AJ9"/>
    <mergeCell ref="A7:A10"/>
    <mergeCell ref="A4:A5"/>
    <mergeCell ref="B4:D4"/>
    <mergeCell ref="I4:I5"/>
    <mergeCell ref="K4:O4"/>
    <mergeCell ref="P4:T4"/>
    <mergeCell ref="U4:Y4"/>
    <mergeCell ref="A1:A2"/>
    <mergeCell ref="AL1:AO1"/>
    <mergeCell ref="AL2:AO2"/>
    <mergeCell ref="B1:I2"/>
    <mergeCell ref="B3:I3"/>
    <mergeCell ref="K1:L1"/>
    <mergeCell ref="K2:L2"/>
    <mergeCell ref="K3:L3"/>
    <mergeCell ref="AM37:AP37"/>
    <mergeCell ref="A17:A20"/>
    <mergeCell ref="A12:A15"/>
    <mergeCell ref="AK7:AK9"/>
    <mergeCell ref="AL7:AL9"/>
    <mergeCell ref="AM7:AM9"/>
    <mergeCell ref="AN7:AN9"/>
    <mergeCell ref="AO7:AO9"/>
    <mergeCell ref="A22:A25"/>
    <mergeCell ref="A27:A29"/>
    <mergeCell ref="A32:A33"/>
  </mergeCells>
  <conditionalFormatting sqref="AI37:AI41">
    <cfRule type="cellIs" dxfId="71" priority="25" operator="equal">
      <formula>"_A_TROUVER"</formula>
    </cfRule>
  </conditionalFormatting>
  <conditionalFormatting sqref="AP7:AP10">
    <cfRule type="cellIs" dxfId="70" priority="24" operator="lessThan">
      <formula>0</formula>
    </cfRule>
  </conditionalFormatting>
  <conditionalFormatting sqref="AP12:AP15">
    <cfRule type="cellIs" dxfId="69" priority="20" operator="lessThan">
      <formula>0</formula>
    </cfRule>
  </conditionalFormatting>
  <conditionalFormatting sqref="AP17:AP20">
    <cfRule type="cellIs" dxfId="68" priority="16" operator="lessThan">
      <formula>0</formula>
    </cfRule>
  </conditionalFormatting>
  <conditionalFormatting sqref="AP22:AP25">
    <cfRule type="cellIs" dxfId="67" priority="12" operator="lessThan">
      <formula>0</formula>
    </cfRule>
  </conditionalFormatting>
  <conditionalFormatting sqref="AP27:AP29">
    <cfRule type="cellIs" dxfId="66" priority="8" operator="lessThan">
      <formula>0</formula>
    </cfRule>
  </conditionalFormatting>
  <conditionalFormatting sqref="AP32:AP33">
    <cfRule type="cellIs" dxfId="65" priority="4" operator="lessThan">
      <formula>0</formula>
    </cfRule>
  </conditionalFormatting>
  <conditionalFormatting sqref="AP7:AR10">
    <cfRule type="cellIs" dxfId="64" priority="21" operator="greaterThan">
      <formula>0</formula>
    </cfRule>
  </conditionalFormatting>
  <conditionalFormatting sqref="AP12:AR15">
    <cfRule type="cellIs" dxfId="63" priority="17" operator="greaterThan">
      <formula>0</formula>
    </cfRule>
  </conditionalFormatting>
  <conditionalFormatting sqref="AP17:AR20">
    <cfRule type="cellIs" dxfId="62" priority="13" operator="greaterThan">
      <formula>0</formula>
    </cfRule>
  </conditionalFormatting>
  <conditionalFormatting sqref="AP22:AR25">
    <cfRule type="cellIs" dxfId="61" priority="9" operator="greaterThan">
      <formula>0</formula>
    </cfRule>
  </conditionalFormatting>
  <conditionalFormatting sqref="AP27:AR29">
    <cfRule type="cellIs" dxfId="60" priority="5" operator="greaterThan">
      <formula>0</formula>
    </cfRule>
  </conditionalFormatting>
  <conditionalFormatting sqref="AP32:AR33">
    <cfRule type="cellIs" dxfId="59" priority="1" operator="greaterThan">
      <formula>0</formula>
    </cfRule>
  </conditionalFormatting>
  <conditionalFormatting sqref="AQ7:AQ10">
    <cfRule type="cellIs" dxfId="58" priority="23" operator="lessThan">
      <formula>0</formula>
    </cfRule>
  </conditionalFormatting>
  <conditionalFormatting sqref="AQ12:AQ15">
    <cfRule type="cellIs" dxfId="57" priority="19" operator="lessThan">
      <formula>0</formula>
    </cfRule>
  </conditionalFormatting>
  <conditionalFormatting sqref="AQ17:AQ20">
    <cfRule type="cellIs" dxfId="56" priority="15" operator="lessThan">
      <formula>0</formula>
    </cfRule>
  </conditionalFormatting>
  <conditionalFormatting sqref="AQ22:AQ25">
    <cfRule type="cellIs" dxfId="55" priority="11" operator="lessThan">
      <formula>0</formula>
    </cfRule>
  </conditionalFormatting>
  <conditionalFormatting sqref="AQ27:AQ29">
    <cfRule type="cellIs" dxfId="54" priority="7" operator="lessThan">
      <formula>0</formula>
    </cfRule>
  </conditionalFormatting>
  <conditionalFormatting sqref="AQ32:AQ33">
    <cfRule type="cellIs" dxfId="53" priority="3" operator="lessThan">
      <formula>0</formula>
    </cfRule>
  </conditionalFormatting>
  <conditionalFormatting sqref="AR7:AR10">
    <cfRule type="cellIs" dxfId="52" priority="22" operator="lessThan">
      <formula>0</formula>
    </cfRule>
  </conditionalFormatting>
  <conditionalFormatting sqref="AR12:AR15">
    <cfRule type="cellIs" dxfId="51" priority="18" operator="lessThan">
      <formula>0</formula>
    </cfRule>
  </conditionalFormatting>
  <conditionalFormatting sqref="AR17:AR20">
    <cfRule type="cellIs" dxfId="50" priority="14" operator="lessThan">
      <formula>0</formula>
    </cfRule>
  </conditionalFormatting>
  <conditionalFormatting sqref="AR22:AR25">
    <cfRule type="cellIs" dxfId="49" priority="10" operator="lessThan">
      <formula>0</formula>
    </cfRule>
  </conditionalFormatting>
  <conditionalFormatting sqref="AR27:AR29">
    <cfRule type="cellIs" dxfId="48" priority="6" operator="lessThan">
      <formula>0</formula>
    </cfRule>
  </conditionalFormatting>
  <conditionalFormatting sqref="AR32:AR33">
    <cfRule type="cellIs" dxfId="47" priority="2" operator="lessThan">
      <formula>0</formula>
    </cfRule>
  </conditionalFormatting>
  <printOptions horizontalCentered="1"/>
  <pageMargins left="0.19685039370078741" right="0.19685039370078741" top="0.19685039370078741" bottom="0.19685039370078741" header="0.19685039370078741" footer="0.19685039370078741"/>
  <pageSetup paperSize="9" scale="35" orientation="landscape" r:id="rId1"/>
  <ignoredErrors>
    <ignoredError sqref="AI21 D21 D26 D16 D11" formula="1"/>
    <ignoredError sqref="AM39:AO39 AN41" unlocked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5FE29-C917-400A-9ED4-86CCFED3102C}">
  <sheetPr codeName="Feuil2">
    <tabColor rgb="FFF9399E"/>
    <pageSetUpPr fitToPage="1"/>
  </sheetPr>
  <dimension ref="A1:DC66"/>
  <sheetViews>
    <sheetView zoomScale="85" zoomScaleNormal="85" workbookViewId="0">
      <pane xSplit="10" ySplit="6" topLeftCell="K7" activePane="bottomRight" state="frozen"/>
      <selection pane="bottomRight" activeCell="N3" sqref="N3"/>
      <selection pane="bottomLeft" activeCell="A4" sqref="A4:AD5"/>
      <selection pane="topRight" activeCell="A4" sqref="A4:AD5"/>
    </sheetView>
  </sheetViews>
  <sheetFormatPr defaultColWidth="9.140625" defaultRowHeight="15" outlineLevelCol="1"/>
  <cols>
    <col min="1" max="1" width="34.85546875" style="237" customWidth="1"/>
    <col min="2" max="7" width="5.28515625" style="237" customWidth="1"/>
    <col min="8" max="8" width="5.85546875" style="237" customWidth="1"/>
    <col min="9" max="9" width="43" style="423" customWidth="1"/>
    <col min="10" max="10" width="5.7109375" style="404" bestFit="1" customWidth="1"/>
    <col min="11" max="11" width="16.7109375" style="242" customWidth="1"/>
    <col min="12" max="12" width="15.85546875" style="402" customWidth="1"/>
    <col min="13" max="13" width="4" style="422" bestFit="1" customWidth="1" outlineLevel="1"/>
    <col min="14" max="14" width="5" style="422" customWidth="1" outlineLevel="1"/>
    <col min="15" max="15" width="6.42578125" style="422" customWidth="1" outlineLevel="1"/>
    <col min="16" max="16" width="15.85546875" style="242" customWidth="1" outlineLevel="1"/>
    <col min="17" max="17" width="15.85546875" style="402" customWidth="1" outlineLevel="1"/>
    <col min="18" max="18" width="4" style="422" bestFit="1" customWidth="1" outlineLevel="1"/>
    <col min="19" max="19" width="4.7109375" style="422" customWidth="1" outlineLevel="1"/>
    <col min="20" max="20" width="6.42578125" style="422" customWidth="1" outlineLevel="1"/>
    <col min="21" max="21" width="15.85546875" style="242" customWidth="1" outlineLevel="1"/>
    <col min="22" max="22" width="15.85546875" style="402" customWidth="1" outlineLevel="1"/>
    <col min="23" max="23" width="4" style="422" customWidth="1" outlineLevel="1"/>
    <col min="24" max="24" width="4.5703125" style="422" customWidth="1" outlineLevel="1"/>
    <col min="25" max="25" width="6.42578125" style="422" customWidth="1" outlineLevel="1"/>
    <col min="26" max="26" width="15.85546875" style="242" customWidth="1" outlineLevel="1"/>
    <col min="27" max="27" width="15.85546875" style="402" customWidth="1" outlineLevel="1"/>
    <col min="28" max="28" width="4" style="422" bestFit="1" customWidth="1" outlineLevel="1"/>
    <col min="29" max="29" width="5" style="422" customWidth="1" outlineLevel="1"/>
    <col min="30" max="30" width="6.42578125" style="422" customWidth="1" outlineLevel="1"/>
    <col min="31" max="31" width="10.85546875" style="422" customWidth="1" outlineLevel="1"/>
    <col min="32" max="32" width="4.85546875" style="237" bestFit="1" customWidth="1"/>
    <col min="33" max="36" width="5.7109375" style="237" bestFit="1" customWidth="1"/>
    <col min="37" max="37" width="6.7109375" style="237" customWidth="1"/>
    <col min="38" max="38" width="7.28515625" style="237" bestFit="1" customWidth="1"/>
    <col min="39" max="39" width="6.5703125" style="237" bestFit="1" customWidth="1"/>
    <col min="40" max="40" width="5.7109375" style="237" bestFit="1" customWidth="1"/>
    <col min="41" max="41" width="7.28515625" style="237" bestFit="1" customWidth="1"/>
    <col min="42" max="42" width="7.5703125" style="237" customWidth="1"/>
    <col min="43" max="44" width="7.42578125" style="237" bestFit="1" customWidth="1"/>
    <col min="45" max="45" width="8.42578125" style="237" bestFit="1" customWidth="1"/>
    <col min="46" max="46" width="6.28515625" style="237" customWidth="1"/>
    <col min="47" max="16384" width="9.140625" style="237"/>
  </cols>
  <sheetData>
    <row r="1" spans="1:107" ht="29.25" customHeight="1">
      <c r="A1" s="4974"/>
      <c r="B1" s="4975" t="s">
        <v>285</v>
      </c>
      <c r="C1" s="4975"/>
      <c r="D1" s="4975"/>
      <c r="E1" s="4975"/>
      <c r="F1" s="4975"/>
      <c r="G1" s="4975"/>
      <c r="H1" s="4975"/>
      <c r="I1" s="4975"/>
      <c r="J1" s="4975"/>
      <c r="K1" s="4945" t="s">
        <v>138</v>
      </c>
      <c r="L1" s="4945"/>
      <c r="M1" s="234"/>
      <c r="N1" s="234"/>
      <c r="O1" s="234"/>
      <c r="P1" s="234"/>
      <c r="Q1" s="234"/>
      <c r="R1" s="235"/>
      <c r="S1" s="235"/>
      <c r="T1" s="235"/>
      <c r="U1" s="235"/>
      <c r="V1" s="235"/>
      <c r="W1" s="235"/>
      <c r="X1" s="235"/>
      <c r="Y1" s="235"/>
      <c r="Z1" s="235"/>
      <c r="AA1" s="235"/>
      <c r="AB1" s="236"/>
      <c r="AC1" s="236"/>
      <c r="AD1" s="236"/>
      <c r="AE1" s="236"/>
      <c r="AK1" s="4977" t="s">
        <v>139</v>
      </c>
      <c r="AL1" s="4977"/>
      <c r="AM1" s="4977"/>
      <c r="AN1" s="4977"/>
    </row>
    <row r="2" spans="1:107" ht="32.25" customHeight="1">
      <c r="A2" s="4974"/>
      <c r="B2" s="4975"/>
      <c r="C2" s="4975"/>
      <c r="D2" s="4975"/>
      <c r="E2" s="4975"/>
      <c r="F2" s="4975"/>
      <c r="G2" s="4975"/>
      <c r="H2" s="4975"/>
      <c r="I2" s="4975"/>
      <c r="J2" s="4975"/>
      <c r="K2" s="4946" t="s">
        <v>140</v>
      </c>
      <c r="L2" s="4946"/>
      <c r="M2" s="235"/>
      <c r="N2" s="235"/>
      <c r="O2" s="235"/>
      <c r="P2" s="235"/>
      <c r="Q2" s="235"/>
      <c r="R2" s="236"/>
      <c r="S2" s="236"/>
      <c r="T2" s="236"/>
      <c r="U2" s="238"/>
      <c r="V2" s="239"/>
      <c r="W2" s="236"/>
      <c r="X2" s="236"/>
      <c r="Y2" s="236"/>
      <c r="Z2" s="238"/>
      <c r="AA2" s="239"/>
      <c r="AB2" s="236"/>
      <c r="AC2" s="236"/>
      <c r="AD2" s="236"/>
      <c r="AE2" s="236"/>
      <c r="AF2" s="240"/>
      <c r="AG2" s="240"/>
      <c r="AH2" s="240"/>
      <c r="AI2" s="240"/>
      <c r="AJ2" s="240"/>
      <c r="AK2" s="4978" t="s">
        <v>141</v>
      </c>
      <c r="AL2" s="4978"/>
      <c r="AM2" s="4978"/>
    </row>
    <row r="3" spans="1:107" ht="37.15" customHeight="1" thickBot="1">
      <c r="A3" s="241" t="s">
        <v>286</v>
      </c>
      <c r="B3" s="4976" t="s">
        <v>143</v>
      </c>
      <c r="C3" s="4976"/>
      <c r="D3" s="4976"/>
      <c r="E3" s="4977"/>
      <c r="F3" s="4977"/>
      <c r="G3" s="4977"/>
      <c r="H3" s="4976"/>
      <c r="I3" s="4976"/>
      <c r="J3" s="4976"/>
      <c r="K3" s="4947" t="s">
        <v>144</v>
      </c>
      <c r="L3" s="4947"/>
      <c r="M3" s="234"/>
      <c r="N3" s="234"/>
      <c r="O3" s="234"/>
      <c r="P3" s="234"/>
      <c r="Q3" s="234"/>
      <c r="R3" s="234"/>
      <c r="S3" s="234"/>
      <c r="T3" s="234"/>
      <c r="U3" s="234"/>
      <c r="V3" s="234"/>
      <c r="W3" s="234"/>
      <c r="X3" s="234"/>
      <c r="Y3" s="234"/>
      <c r="Z3" s="234"/>
      <c r="AA3" s="234"/>
      <c r="AB3" s="234"/>
      <c r="AC3" s="234"/>
      <c r="AD3" s="234"/>
      <c r="AE3" s="234"/>
      <c r="AF3" s="234"/>
      <c r="AG3" s="234"/>
      <c r="AH3" s="234"/>
      <c r="AI3" s="234"/>
      <c r="AJ3" s="234"/>
      <c r="AK3" s="243"/>
      <c r="AL3" s="234"/>
      <c r="AM3" s="234"/>
      <c r="AN3" s="234"/>
      <c r="AO3" s="234"/>
      <c r="AP3" s="234"/>
      <c r="AQ3" s="234"/>
    </row>
    <row r="4" spans="1:107" ht="30.75" thickBot="1">
      <c r="A4" s="4943" t="s">
        <v>145</v>
      </c>
      <c r="B4" s="4937"/>
      <c r="C4" s="4938"/>
      <c r="D4" s="4939"/>
      <c r="E4" s="14" t="s">
        <v>146</v>
      </c>
      <c r="F4" s="15" t="s">
        <v>146</v>
      </c>
      <c r="G4" s="244" t="s">
        <v>146</v>
      </c>
      <c r="H4" s="16"/>
      <c r="I4" s="4943" t="s">
        <v>147</v>
      </c>
      <c r="J4" s="17"/>
      <c r="K4" s="4934" t="s">
        <v>148</v>
      </c>
      <c r="L4" s="4935"/>
      <c r="M4" s="4935"/>
      <c r="N4" s="4935"/>
      <c r="O4" s="4936"/>
      <c r="P4" s="4934" t="s">
        <v>149</v>
      </c>
      <c r="Q4" s="4935"/>
      <c r="R4" s="4935"/>
      <c r="S4" s="4935"/>
      <c r="T4" s="4936"/>
      <c r="U4" s="4934" t="s">
        <v>150</v>
      </c>
      <c r="V4" s="4935"/>
      <c r="W4" s="4935"/>
      <c r="X4" s="4935"/>
      <c r="Y4" s="4936"/>
      <c r="Z4" s="4934" t="s">
        <v>151</v>
      </c>
      <c r="AA4" s="4935"/>
      <c r="AB4" s="4935"/>
      <c r="AC4" s="4935"/>
      <c r="AD4" s="4936"/>
      <c r="AE4" s="245" t="s">
        <v>152</v>
      </c>
      <c r="AF4" s="4997" t="s">
        <v>287</v>
      </c>
      <c r="AG4" s="4998"/>
      <c r="AH4" s="4998"/>
      <c r="AI4" s="4998"/>
      <c r="AJ4" s="4998"/>
      <c r="AK4" s="4999"/>
      <c r="AL4" s="5000" t="s">
        <v>154</v>
      </c>
      <c r="AM4" s="4928"/>
      <c r="AN4" s="4929"/>
      <c r="AO4" s="5000" t="s">
        <v>155</v>
      </c>
      <c r="AP4" s="4928"/>
      <c r="AQ4" s="4929"/>
      <c r="AR4" s="246" t="s">
        <v>156</v>
      </c>
      <c r="AS4" s="247" t="s">
        <v>157</v>
      </c>
      <c r="AT4" s="248" t="s">
        <v>156</v>
      </c>
    </row>
    <row r="5" spans="1:107" ht="28.9" customHeight="1">
      <c r="A5" s="4944"/>
      <c r="B5" s="22" t="s">
        <v>158</v>
      </c>
      <c r="C5" s="23" t="s">
        <v>159</v>
      </c>
      <c r="D5" s="24" t="s">
        <v>146</v>
      </c>
      <c r="E5" s="25" t="s">
        <v>160</v>
      </c>
      <c r="F5" s="26" t="s">
        <v>161</v>
      </c>
      <c r="G5" s="249"/>
      <c r="H5" s="16" t="s">
        <v>163</v>
      </c>
      <c r="I5" s="4944"/>
      <c r="J5" s="17" t="s">
        <v>164</v>
      </c>
      <c r="K5" s="28" t="s">
        <v>165</v>
      </c>
      <c r="L5" s="29" t="s">
        <v>166</v>
      </c>
      <c r="M5" s="22" t="s">
        <v>158</v>
      </c>
      <c r="N5" s="23" t="s">
        <v>167</v>
      </c>
      <c r="O5" s="30" t="s">
        <v>168</v>
      </c>
      <c r="P5" s="28" t="s">
        <v>165</v>
      </c>
      <c r="Q5" s="29" t="s">
        <v>166</v>
      </c>
      <c r="R5" s="22" t="s">
        <v>158</v>
      </c>
      <c r="S5" s="23" t="s">
        <v>167</v>
      </c>
      <c r="T5" s="30" t="s">
        <v>168</v>
      </c>
      <c r="U5" s="28" t="s">
        <v>165</v>
      </c>
      <c r="V5" s="29" t="s">
        <v>166</v>
      </c>
      <c r="W5" s="22" t="s">
        <v>158</v>
      </c>
      <c r="X5" s="23" t="s">
        <v>167</v>
      </c>
      <c r="Y5" s="30" t="s">
        <v>168</v>
      </c>
      <c r="Z5" s="28" t="s">
        <v>165</v>
      </c>
      <c r="AA5" s="29" t="s">
        <v>166</v>
      </c>
      <c r="AB5" s="22" t="s">
        <v>158</v>
      </c>
      <c r="AC5" s="23" t="s">
        <v>167</v>
      </c>
      <c r="AD5" s="30" t="s">
        <v>168</v>
      </c>
      <c r="AE5" s="250"/>
      <c r="AF5" s="4994" t="s">
        <v>288</v>
      </c>
      <c r="AG5" s="4995"/>
      <c r="AH5" s="4995"/>
      <c r="AI5" s="4995"/>
      <c r="AJ5" s="4996"/>
      <c r="AK5" s="251" t="s">
        <v>170</v>
      </c>
      <c r="AL5" s="252" t="s">
        <v>171</v>
      </c>
      <c r="AM5" s="253" t="s">
        <v>172</v>
      </c>
      <c r="AN5" s="254" t="s">
        <v>170</v>
      </c>
      <c r="AO5" s="255" t="s">
        <v>171</v>
      </c>
      <c r="AP5" s="253" t="s">
        <v>172</v>
      </c>
      <c r="AQ5" s="254" t="s">
        <v>170</v>
      </c>
      <c r="AR5" s="256" t="s">
        <v>173</v>
      </c>
      <c r="AS5" s="257" t="s">
        <v>174</v>
      </c>
      <c r="AT5" s="258" t="s">
        <v>168</v>
      </c>
    </row>
    <row r="6" spans="1:107" s="270" customFormat="1">
      <c r="A6" s="50" t="s">
        <v>175</v>
      </c>
      <c r="B6" s="259"/>
      <c r="C6" s="259"/>
      <c r="D6" s="259"/>
      <c r="E6" s="40"/>
      <c r="F6" s="36"/>
      <c r="G6" s="260"/>
      <c r="H6" s="259"/>
      <c r="I6" s="259"/>
      <c r="J6" s="261"/>
      <c r="K6" s="262"/>
      <c r="L6" s="263"/>
      <c r="M6" s="264"/>
      <c r="N6" s="264"/>
      <c r="O6" s="264"/>
      <c r="P6" s="262"/>
      <c r="Q6" s="263"/>
      <c r="R6" s="264"/>
      <c r="S6" s="264"/>
      <c r="T6" s="264"/>
      <c r="U6" s="262"/>
      <c r="V6" s="263"/>
      <c r="W6" s="264"/>
      <c r="X6" s="264"/>
      <c r="Y6" s="264"/>
      <c r="Z6" s="262"/>
      <c r="AA6" s="263"/>
      <c r="AB6" s="264"/>
      <c r="AC6" s="264"/>
      <c r="AD6" s="264"/>
      <c r="AE6" s="265"/>
      <c r="AF6" s="259"/>
      <c r="AG6" s="259"/>
      <c r="AH6" s="259"/>
      <c r="AI6" s="259"/>
      <c r="AJ6" s="259"/>
      <c r="AK6" s="259"/>
      <c r="AL6" s="266"/>
      <c r="AM6" s="36"/>
      <c r="AN6" s="267"/>
      <c r="AO6" s="268"/>
      <c r="AP6" s="36"/>
      <c r="AQ6" s="267"/>
      <c r="AR6" s="269"/>
      <c r="AS6" s="269"/>
      <c r="AT6" s="269"/>
      <c r="BK6" s="237"/>
      <c r="BL6" s="237"/>
      <c r="BM6" s="237"/>
      <c r="BN6" s="237"/>
      <c r="BO6" s="237"/>
      <c r="BP6" s="237"/>
      <c r="BQ6" s="237"/>
      <c r="BR6" s="237"/>
      <c r="BS6" s="237"/>
      <c r="BT6" s="237"/>
      <c r="BU6" s="237"/>
      <c r="BV6" s="237"/>
      <c r="BW6" s="237"/>
      <c r="BX6" s="237"/>
      <c r="BY6" s="237"/>
      <c r="BZ6" s="237"/>
      <c r="CA6" s="237"/>
      <c r="CB6" s="237"/>
      <c r="CC6" s="237"/>
      <c r="CD6" s="237"/>
      <c r="CE6" s="237"/>
      <c r="CF6" s="237"/>
      <c r="CG6" s="237"/>
      <c r="CH6" s="237"/>
      <c r="CI6" s="237"/>
      <c r="CJ6" s="237"/>
      <c r="CK6" s="237"/>
      <c r="CL6" s="237"/>
      <c r="CM6" s="237"/>
      <c r="CN6" s="237"/>
      <c r="CO6" s="237"/>
      <c r="CP6" s="237"/>
      <c r="CQ6" s="237"/>
      <c r="CR6" s="237"/>
      <c r="CS6" s="237"/>
      <c r="CT6" s="237"/>
      <c r="CU6" s="237"/>
      <c r="CV6" s="237"/>
      <c r="CW6" s="237"/>
      <c r="CX6" s="237"/>
      <c r="CY6" s="237"/>
      <c r="CZ6" s="237"/>
      <c r="DA6" s="237"/>
      <c r="DB6" s="237"/>
      <c r="DC6" s="237"/>
    </row>
    <row r="7" spans="1:107" ht="24.75" customHeight="1">
      <c r="A7" s="4967" t="s">
        <v>289</v>
      </c>
      <c r="B7" s="271">
        <v>15</v>
      </c>
      <c r="C7" s="271">
        <v>10</v>
      </c>
      <c r="D7" s="115">
        <f>SUM(E7:G7)</f>
        <v>0</v>
      </c>
      <c r="E7" s="272"/>
      <c r="F7" s="117"/>
      <c r="G7" s="273"/>
      <c r="H7" s="274"/>
      <c r="I7" s="275" t="s">
        <v>290</v>
      </c>
      <c r="J7" s="276">
        <v>4</v>
      </c>
      <c r="K7" s="277" t="s">
        <v>197</v>
      </c>
      <c r="L7" s="278" t="s">
        <v>198</v>
      </c>
      <c r="M7" s="279"/>
      <c r="N7" s="279"/>
      <c r="O7" s="279"/>
      <c r="P7" s="277"/>
      <c r="Q7" s="278"/>
      <c r="R7" s="279"/>
      <c r="S7" s="279"/>
      <c r="T7" s="279"/>
      <c r="U7" s="277"/>
      <c r="V7" s="278"/>
      <c r="W7" s="279"/>
      <c r="X7" s="279"/>
      <c r="Y7" s="279"/>
      <c r="Z7" s="277"/>
      <c r="AA7" s="278"/>
      <c r="AB7" s="279"/>
      <c r="AC7" s="280"/>
      <c r="AD7" s="279"/>
      <c r="AE7" s="71">
        <v>2</v>
      </c>
      <c r="AF7" s="281" t="s">
        <v>180</v>
      </c>
      <c r="AG7" s="282">
        <v>0.17</v>
      </c>
      <c r="AH7" s="282">
        <v>0.17</v>
      </c>
      <c r="AI7" s="74"/>
      <c r="AJ7" s="74"/>
      <c r="AK7" s="283">
        <f>SUM(AG7:AH7)</f>
        <v>0.34</v>
      </c>
      <c r="AL7" s="76"/>
      <c r="AM7" s="77"/>
      <c r="AN7" s="78"/>
      <c r="AO7" s="284"/>
      <c r="AP7" s="77"/>
      <c r="AQ7" s="78"/>
      <c r="AR7" s="285">
        <f>(M7+R7+W7+AB7)-B7</f>
        <v>-15</v>
      </c>
      <c r="AS7" s="80">
        <f>(N7+S7+X7+AC7)-(C7+D7)</f>
        <v>-10</v>
      </c>
      <c r="AT7" s="286">
        <f>(O7+T7+Y7+AD7)-H7</f>
        <v>0</v>
      </c>
    </row>
    <row r="8" spans="1:107" ht="24.75" customHeight="1">
      <c r="A8" s="4968"/>
      <c r="B8" s="287">
        <v>12</v>
      </c>
      <c r="C8" s="287">
        <v>8</v>
      </c>
      <c r="D8" s="115">
        <f t="shared" ref="D8:D9" si="0">SUM(E8:G8)</f>
        <v>0</v>
      </c>
      <c r="E8" s="272"/>
      <c r="F8" s="288"/>
      <c r="G8" s="273"/>
      <c r="H8" s="274"/>
      <c r="I8" s="289" t="s">
        <v>291</v>
      </c>
      <c r="J8" s="276">
        <v>4</v>
      </c>
      <c r="K8" s="277" t="s">
        <v>292</v>
      </c>
      <c r="L8" s="278" t="s">
        <v>293</v>
      </c>
      <c r="M8" s="279"/>
      <c r="N8" s="279"/>
      <c r="O8" s="279"/>
      <c r="P8" s="277"/>
      <c r="Q8" s="278"/>
      <c r="R8" s="279"/>
      <c r="S8" s="279"/>
      <c r="T8" s="279"/>
      <c r="U8" s="277"/>
      <c r="V8" s="278"/>
      <c r="W8" s="279"/>
      <c r="X8" s="279"/>
      <c r="Y8" s="279"/>
      <c r="Z8" s="277"/>
      <c r="AA8" s="278"/>
      <c r="AB8" s="279"/>
      <c r="AC8" s="280"/>
      <c r="AD8" s="279"/>
      <c r="AE8" s="71">
        <v>2</v>
      </c>
      <c r="AF8" s="281" t="s">
        <v>228</v>
      </c>
      <c r="AG8" s="282">
        <v>0.16</v>
      </c>
      <c r="AH8" s="282">
        <v>0.17</v>
      </c>
      <c r="AI8" s="74"/>
      <c r="AJ8" s="74"/>
      <c r="AK8" s="283">
        <f t="shared" ref="AK8:AK9" si="1">SUM(AG8:AH8)</f>
        <v>0.33</v>
      </c>
      <c r="AL8" s="76"/>
      <c r="AM8" s="77"/>
      <c r="AN8" s="78"/>
      <c r="AO8" s="284"/>
      <c r="AP8" s="77"/>
      <c r="AQ8" s="78"/>
      <c r="AR8" s="285">
        <f t="shared" ref="AR8:AR9" si="2">(M8+R8+W8+AB8)-B8</f>
        <v>-12</v>
      </c>
      <c r="AS8" s="80">
        <f t="shared" ref="AS8:AS9" si="3">(N8+S8+X8+AC8)-(C8+D8)</f>
        <v>-8</v>
      </c>
      <c r="AT8" s="286">
        <f t="shared" ref="AT8:AT9" si="4">(O8+T8+Y8+AD8)-H8</f>
        <v>0</v>
      </c>
    </row>
    <row r="9" spans="1:107" ht="24.75" customHeight="1">
      <c r="A9" s="4969"/>
      <c r="B9" s="290">
        <v>3</v>
      </c>
      <c r="C9" s="290">
        <v>8</v>
      </c>
      <c r="D9" s="115">
        <f t="shared" si="0"/>
        <v>0</v>
      </c>
      <c r="E9" s="272"/>
      <c r="F9" s="288"/>
      <c r="G9" s="291"/>
      <c r="H9" s="274"/>
      <c r="I9" s="275" t="s">
        <v>294</v>
      </c>
      <c r="J9" s="276">
        <v>4</v>
      </c>
      <c r="K9" s="277" t="s">
        <v>295</v>
      </c>
      <c r="L9" s="278" t="s">
        <v>296</v>
      </c>
      <c r="M9" s="279"/>
      <c r="N9" s="279"/>
      <c r="O9" s="279"/>
      <c r="P9" s="277"/>
      <c r="Q9" s="278"/>
      <c r="R9" s="279"/>
      <c r="S9" s="279"/>
      <c r="T9" s="279"/>
      <c r="U9" s="277"/>
      <c r="V9" s="278"/>
      <c r="W9" s="279"/>
      <c r="X9" s="279"/>
      <c r="Y9" s="279"/>
      <c r="Z9" s="277"/>
      <c r="AA9" s="278"/>
      <c r="AB9" s="279"/>
      <c r="AC9" s="280"/>
      <c r="AD9" s="279"/>
      <c r="AE9" s="71">
        <v>2</v>
      </c>
      <c r="AF9" s="281" t="s">
        <v>228</v>
      </c>
      <c r="AG9" s="282">
        <v>0.16</v>
      </c>
      <c r="AH9" s="282">
        <v>0.17</v>
      </c>
      <c r="AI9" s="74"/>
      <c r="AJ9" s="74"/>
      <c r="AK9" s="283">
        <f t="shared" si="1"/>
        <v>0.33</v>
      </c>
      <c r="AL9" s="76"/>
      <c r="AM9" s="77"/>
      <c r="AN9" s="78"/>
      <c r="AO9" s="284"/>
      <c r="AP9" s="77"/>
      <c r="AQ9" s="78"/>
      <c r="AR9" s="285">
        <f t="shared" si="2"/>
        <v>-3</v>
      </c>
      <c r="AS9" s="80">
        <f t="shared" si="3"/>
        <v>-8</v>
      </c>
      <c r="AT9" s="286">
        <f t="shared" si="4"/>
        <v>0</v>
      </c>
    </row>
    <row r="10" spans="1:107">
      <c r="A10" s="292" t="s">
        <v>184</v>
      </c>
      <c r="B10" s="293">
        <f>(B7+B8+B9)</f>
        <v>30</v>
      </c>
      <c r="C10" s="293">
        <f>(C7+C8+C9)</f>
        <v>26</v>
      </c>
      <c r="D10" s="294">
        <f>(D7+D8+D9)</f>
        <v>0</v>
      </c>
      <c r="E10" s="295">
        <f t="shared" ref="E10:H10" si="5">(E7+E8+E9)</f>
        <v>0</v>
      </c>
      <c r="F10" s="293">
        <f t="shared" si="5"/>
        <v>0</v>
      </c>
      <c r="G10" s="296">
        <f t="shared" ref="G10" si="6">(G7+G8+G9)</f>
        <v>0</v>
      </c>
      <c r="H10" s="297">
        <f t="shared" si="5"/>
        <v>0</v>
      </c>
      <c r="I10" s="94"/>
      <c r="J10" s="95"/>
      <c r="K10" s="298"/>
      <c r="L10" s="299"/>
      <c r="M10" s="98"/>
      <c r="N10" s="98"/>
      <c r="O10" s="98"/>
      <c r="P10" s="99"/>
      <c r="Q10" s="300"/>
      <c r="R10" s="301"/>
      <c r="S10" s="301"/>
      <c r="T10" s="301"/>
      <c r="U10" s="298"/>
      <c r="V10" s="299"/>
      <c r="W10" s="98"/>
      <c r="X10" s="98"/>
      <c r="Y10" s="98"/>
      <c r="Z10" s="99"/>
      <c r="AA10" s="300"/>
      <c r="AB10" s="98"/>
      <c r="AC10" s="98"/>
      <c r="AD10" s="104"/>
      <c r="AE10" s="106"/>
      <c r="AF10" s="302"/>
      <c r="AG10" s="303"/>
      <c r="AH10" s="303"/>
      <c r="AI10" s="303"/>
      <c r="AJ10" s="303"/>
      <c r="AK10" s="304">
        <f>SUM(AK7:AK9)</f>
        <v>1</v>
      </c>
      <c r="AL10" s="305"/>
      <c r="AM10" s="306"/>
      <c r="AN10" s="307"/>
      <c r="AO10" s="308"/>
      <c r="AP10" s="306"/>
      <c r="AQ10" s="307"/>
      <c r="AR10" s="308"/>
      <c r="AS10" s="306"/>
      <c r="AT10" s="308"/>
    </row>
    <row r="11" spans="1:107" ht="24.75" customHeight="1">
      <c r="A11" s="4970" t="s">
        <v>297</v>
      </c>
      <c r="B11" s="290">
        <v>15</v>
      </c>
      <c r="C11" s="290">
        <v>10</v>
      </c>
      <c r="D11" s="115">
        <f>SUM(E11:G11)</f>
        <v>0</v>
      </c>
      <c r="E11" s="272"/>
      <c r="F11" s="288"/>
      <c r="G11" s="273"/>
      <c r="H11" s="274"/>
      <c r="I11" s="275" t="s">
        <v>298</v>
      </c>
      <c r="J11" s="276">
        <v>4</v>
      </c>
      <c r="K11" s="277" t="s">
        <v>299</v>
      </c>
      <c r="L11" s="278" t="s">
        <v>300</v>
      </c>
      <c r="M11" s="279"/>
      <c r="N11" s="279"/>
      <c r="O11" s="279"/>
      <c r="P11" s="277"/>
      <c r="Q11" s="278"/>
      <c r="R11" s="279"/>
      <c r="S11" s="279"/>
      <c r="T11" s="279"/>
      <c r="U11" s="277"/>
      <c r="V11" s="278"/>
      <c r="W11" s="279"/>
      <c r="X11" s="279"/>
      <c r="Y11" s="279"/>
      <c r="Z11" s="277"/>
      <c r="AA11" s="278"/>
      <c r="AB11" s="279"/>
      <c r="AC11" s="280"/>
      <c r="AD11" s="279"/>
      <c r="AE11" s="71">
        <v>2</v>
      </c>
      <c r="AF11" s="281" t="s">
        <v>180</v>
      </c>
      <c r="AG11" s="282">
        <v>0.16</v>
      </c>
      <c r="AH11" s="282">
        <v>0.17</v>
      </c>
      <c r="AI11" s="74"/>
      <c r="AJ11" s="74"/>
      <c r="AK11" s="283">
        <f>SUM(AG11:AH11)</f>
        <v>0.33</v>
      </c>
      <c r="AL11" s="126"/>
      <c r="AM11" s="127"/>
      <c r="AN11" s="128"/>
      <c r="AO11" s="309"/>
      <c r="AP11" s="127"/>
      <c r="AQ11" s="128"/>
      <c r="AR11" s="285">
        <f>(M11+R11+W11+AB11)-B11</f>
        <v>-15</v>
      </c>
      <c r="AS11" s="80">
        <f>(N11+S11+X11+AC11)-(C11+D11)</f>
        <v>-10</v>
      </c>
      <c r="AT11" s="286">
        <f>(O11+T11+Y11+AD11)-H11</f>
        <v>0</v>
      </c>
    </row>
    <row r="12" spans="1:107" ht="24.75" customHeight="1">
      <c r="A12" s="4971"/>
      <c r="B12" s="290">
        <v>15</v>
      </c>
      <c r="C12" s="290">
        <v>10</v>
      </c>
      <c r="D12" s="115">
        <f t="shared" ref="D12:D13" si="7">SUM(E12:G12)</f>
        <v>0</v>
      </c>
      <c r="E12" s="272"/>
      <c r="F12" s="288"/>
      <c r="G12" s="273"/>
      <c r="H12" s="274"/>
      <c r="I12" s="275" t="s">
        <v>204</v>
      </c>
      <c r="J12" s="276">
        <v>4</v>
      </c>
      <c r="K12" s="277" t="s">
        <v>301</v>
      </c>
      <c r="L12" s="278" t="s">
        <v>302</v>
      </c>
      <c r="M12" s="279"/>
      <c r="N12" s="279"/>
      <c r="O12" s="279"/>
      <c r="P12" s="277"/>
      <c r="Q12" s="278"/>
      <c r="R12" s="279"/>
      <c r="S12" s="279"/>
      <c r="T12" s="279"/>
      <c r="U12" s="277"/>
      <c r="V12" s="278"/>
      <c r="W12" s="279"/>
      <c r="X12" s="279"/>
      <c r="Y12" s="279"/>
      <c r="Z12" s="277"/>
      <c r="AA12" s="278"/>
      <c r="AB12" s="279"/>
      <c r="AC12" s="280"/>
      <c r="AD12" s="279"/>
      <c r="AE12" s="310">
        <v>1</v>
      </c>
      <c r="AF12" s="281" t="s">
        <v>180</v>
      </c>
      <c r="AG12" s="282">
        <v>0.33</v>
      </c>
      <c r="AH12" s="74"/>
      <c r="AI12" s="74"/>
      <c r="AJ12" s="74"/>
      <c r="AK12" s="283">
        <v>0.33</v>
      </c>
      <c r="AL12" s="126"/>
      <c r="AM12" s="127"/>
      <c r="AN12" s="128"/>
      <c r="AO12" s="309"/>
      <c r="AP12" s="127"/>
      <c r="AQ12" s="128"/>
      <c r="AR12" s="285">
        <f t="shared" ref="AR12:AR13" si="8">(M12+R12+W12+AB12)-B12</f>
        <v>-15</v>
      </c>
      <c r="AS12" s="80">
        <f t="shared" ref="AS12:AS13" si="9">(N12+S12+X12+AC12)-(C12+D12)</f>
        <v>-10</v>
      </c>
      <c r="AT12" s="286">
        <f t="shared" ref="AT12:AT13" si="10">(O12+T12+Y12+AD12)-H12</f>
        <v>0</v>
      </c>
    </row>
    <row r="13" spans="1:107" s="270" customFormat="1" ht="24.75" customHeight="1">
      <c r="A13" s="4971"/>
      <c r="B13" s="290">
        <v>15</v>
      </c>
      <c r="C13" s="290">
        <v>10</v>
      </c>
      <c r="D13" s="115">
        <f t="shared" si="7"/>
        <v>0</v>
      </c>
      <c r="E13" s="272"/>
      <c r="F13" s="288"/>
      <c r="G13" s="291"/>
      <c r="H13" s="274"/>
      <c r="I13" s="275" t="s">
        <v>303</v>
      </c>
      <c r="J13" s="276">
        <v>4</v>
      </c>
      <c r="K13" s="277" t="s">
        <v>219</v>
      </c>
      <c r="L13" s="278" t="s">
        <v>220</v>
      </c>
      <c r="M13" s="279"/>
      <c r="N13" s="279"/>
      <c r="O13" s="279"/>
      <c r="P13" s="277"/>
      <c r="Q13" s="278"/>
      <c r="R13" s="279"/>
      <c r="S13" s="279"/>
      <c r="T13" s="279"/>
      <c r="U13" s="277"/>
      <c r="V13" s="278"/>
      <c r="W13" s="279"/>
      <c r="X13" s="279"/>
      <c r="Y13" s="279"/>
      <c r="Z13" s="277"/>
      <c r="AA13" s="278"/>
      <c r="AB13" s="279"/>
      <c r="AC13" s="280"/>
      <c r="AD13" s="279"/>
      <c r="AE13" s="71">
        <v>2</v>
      </c>
      <c r="AF13" s="281" t="s">
        <v>180</v>
      </c>
      <c r="AG13" s="282">
        <v>0.17</v>
      </c>
      <c r="AH13" s="282">
        <v>0.17</v>
      </c>
      <c r="AI13" s="74"/>
      <c r="AJ13" s="74"/>
      <c r="AK13" s="283">
        <f>SUM(AG13:AH13)</f>
        <v>0.34</v>
      </c>
      <c r="AL13" s="126"/>
      <c r="AM13" s="127"/>
      <c r="AN13" s="128"/>
      <c r="AO13" s="309"/>
      <c r="AP13" s="127"/>
      <c r="AQ13" s="128"/>
      <c r="AR13" s="285">
        <f t="shared" si="8"/>
        <v>-15</v>
      </c>
      <c r="AS13" s="80">
        <f t="shared" si="9"/>
        <v>-10</v>
      </c>
      <c r="AT13" s="286">
        <f t="shared" si="10"/>
        <v>0</v>
      </c>
      <c r="BK13" s="237"/>
      <c r="BL13" s="237"/>
      <c r="BM13" s="237"/>
      <c r="BN13" s="237"/>
      <c r="BO13" s="237"/>
      <c r="BP13" s="237"/>
      <c r="BQ13" s="237"/>
      <c r="BR13" s="237"/>
      <c r="BS13" s="237"/>
      <c r="BT13" s="237"/>
      <c r="BU13" s="237"/>
      <c r="BV13" s="237"/>
      <c r="BW13" s="237"/>
      <c r="BX13" s="237"/>
      <c r="BY13" s="237"/>
      <c r="BZ13" s="237"/>
      <c r="CA13" s="237"/>
      <c r="CB13" s="237"/>
      <c r="CC13" s="237"/>
      <c r="CD13" s="237"/>
      <c r="CE13" s="237"/>
      <c r="CF13" s="237"/>
      <c r="CG13" s="237"/>
      <c r="CH13" s="237"/>
      <c r="CI13" s="237"/>
      <c r="CJ13" s="237"/>
      <c r="CK13" s="237"/>
      <c r="CL13" s="237"/>
      <c r="CM13" s="237"/>
      <c r="CN13" s="237"/>
      <c r="CO13" s="237"/>
      <c r="CP13" s="237"/>
      <c r="CQ13" s="237"/>
      <c r="CR13" s="237"/>
      <c r="CS13" s="237"/>
      <c r="CT13" s="237"/>
      <c r="CU13" s="237"/>
      <c r="CV13" s="237"/>
      <c r="CW13" s="237"/>
      <c r="CX13" s="237"/>
      <c r="CY13" s="237"/>
      <c r="CZ13" s="237"/>
      <c r="DA13" s="237"/>
      <c r="DB13" s="237"/>
      <c r="DC13" s="237"/>
    </row>
    <row r="14" spans="1:107">
      <c r="A14" s="292" t="s">
        <v>184</v>
      </c>
      <c r="B14" s="293">
        <f>SUM(B11:B13)</f>
        <v>45</v>
      </c>
      <c r="C14" s="293">
        <f>SUM(C11:C13)</f>
        <v>30</v>
      </c>
      <c r="D14" s="311">
        <f>SUM(D11:D13)</f>
        <v>0</v>
      </c>
      <c r="E14" s="312">
        <f t="shared" ref="E14:H14" si="11">SUM(E11:E13)</f>
        <v>0</v>
      </c>
      <c r="F14" s="306">
        <f t="shared" si="11"/>
        <v>0</v>
      </c>
      <c r="G14" s="313">
        <f t="shared" ref="G14" si="12">SUM(G11:G13)</f>
        <v>0</v>
      </c>
      <c r="H14" s="308">
        <f t="shared" si="11"/>
        <v>0</v>
      </c>
      <c r="I14" s="94"/>
      <c r="J14" s="95"/>
      <c r="K14" s="298"/>
      <c r="L14" s="299"/>
      <c r="M14" s="98"/>
      <c r="N14" s="98"/>
      <c r="O14" s="98"/>
      <c r="P14" s="99"/>
      <c r="Q14" s="300"/>
      <c r="R14" s="301"/>
      <c r="S14" s="301"/>
      <c r="T14" s="301"/>
      <c r="U14" s="298"/>
      <c r="V14" s="299"/>
      <c r="W14" s="98"/>
      <c r="X14" s="98"/>
      <c r="Y14" s="98"/>
      <c r="Z14" s="99"/>
      <c r="AA14" s="300"/>
      <c r="AB14" s="98"/>
      <c r="AC14" s="98"/>
      <c r="AD14" s="104"/>
      <c r="AE14" s="106"/>
      <c r="AF14" s="302"/>
      <c r="AG14" s="303"/>
      <c r="AH14" s="303"/>
      <c r="AI14" s="303"/>
      <c r="AJ14" s="303"/>
      <c r="AK14" s="304">
        <f>SUM(AK11:AK13)</f>
        <v>1</v>
      </c>
      <c r="AL14" s="314"/>
      <c r="AM14" s="315"/>
      <c r="AN14" s="316"/>
      <c r="AO14" s="317"/>
      <c r="AP14" s="315"/>
      <c r="AQ14" s="316"/>
      <c r="AR14" s="308"/>
      <c r="AS14" s="306"/>
      <c r="AT14" s="308"/>
    </row>
    <row r="15" spans="1:107" ht="24" customHeight="1">
      <c r="A15" s="4973" t="s">
        <v>304</v>
      </c>
      <c r="B15" s="290">
        <v>9</v>
      </c>
      <c r="C15" s="290">
        <v>6</v>
      </c>
      <c r="D15" s="115">
        <f>SUM(E15:G15)</f>
        <v>0</v>
      </c>
      <c r="E15" s="318"/>
      <c r="F15" s="319"/>
      <c r="G15" s="320"/>
      <c r="H15" s="321"/>
      <c r="I15" s="275" t="s">
        <v>305</v>
      </c>
      <c r="J15" s="276">
        <v>4</v>
      </c>
      <c r="K15" s="277" t="s">
        <v>306</v>
      </c>
      <c r="L15" s="278" t="s">
        <v>302</v>
      </c>
      <c r="M15" s="279"/>
      <c r="N15" s="279"/>
      <c r="O15" s="279"/>
      <c r="P15" s="277"/>
      <c r="Q15" s="278"/>
      <c r="R15" s="279"/>
      <c r="S15" s="279"/>
      <c r="T15" s="279"/>
      <c r="U15" s="277"/>
      <c r="V15" s="278"/>
      <c r="W15" s="279"/>
      <c r="X15" s="279"/>
      <c r="Y15" s="279"/>
      <c r="Z15" s="277"/>
      <c r="AA15" s="278"/>
      <c r="AB15" s="279"/>
      <c r="AC15" s="280"/>
      <c r="AD15" s="279"/>
      <c r="AE15" s="310">
        <v>1</v>
      </c>
      <c r="AF15" s="281" t="s">
        <v>228</v>
      </c>
      <c r="AG15" s="282">
        <v>0.33</v>
      </c>
      <c r="AH15" s="74"/>
      <c r="AI15" s="74"/>
      <c r="AJ15" s="74"/>
      <c r="AK15" s="283">
        <v>0.33</v>
      </c>
      <c r="AL15" s="76"/>
      <c r="AM15" s="127"/>
      <c r="AN15" s="128"/>
      <c r="AO15" s="309"/>
      <c r="AP15" s="127"/>
      <c r="AQ15" s="128"/>
      <c r="AR15" s="285">
        <f>(M15+R15+W15+AB15)-B15</f>
        <v>-9</v>
      </c>
      <c r="AS15" s="80">
        <f>(N15+S15+X15+AC15)-(C15+D15)</f>
        <v>-6</v>
      </c>
      <c r="AT15" s="286">
        <f>(O15+T15+Y15+AD15)-H15</f>
        <v>0</v>
      </c>
    </row>
    <row r="16" spans="1:107" ht="24" customHeight="1">
      <c r="A16" s="4973"/>
      <c r="B16" s="290">
        <v>12</v>
      </c>
      <c r="C16" s="290">
        <v>12</v>
      </c>
      <c r="D16" s="115">
        <f t="shared" ref="D16:D17" si="13">SUM(E16:G16)</f>
        <v>4</v>
      </c>
      <c r="E16" s="318"/>
      <c r="F16" s="322">
        <v>4</v>
      </c>
      <c r="G16" s="320"/>
      <c r="H16" s="321"/>
      <c r="I16" s="275" t="s">
        <v>307</v>
      </c>
      <c r="J16" s="276">
        <v>4</v>
      </c>
      <c r="K16" s="277" t="s">
        <v>188</v>
      </c>
      <c r="L16" s="278" t="s">
        <v>189</v>
      </c>
      <c r="M16" s="279"/>
      <c r="N16" s="279"/>
      <c r="O16" s="279"/>
      <c r="P16" s="277"/>
      <c r="Q16" s="278"/>
      <c r="R16" s="279"/>
      <c r="S16" s="279"/>
      <c r="T16" s="279"/>
      <c r="U16" s="277"/>
      <c r="V16" s="278"/>
      <c r="W16" s="279"/>
      <c r="X16" s="279"/>
      <c r="Y16" s="279"/>
      <c r="Z16" s="277"/>
      <c r="AA16" s="278"/>
      <c r="AB16" s="279"/>
      <c r="AC16" s="280"/>
      <c r="AD16" s="279"/>
      <c r="AE16" s="71">
        <v>2</v>
      </c>
      <c r="AF16" s="281" t="s">
        <v>180</v>
      </c>
      <c r="AG16" s="282">
        <v>0.17</v>
      </c>
      <c r="AH16" s="282">
        <v>0.17</v>
      </c>
      <c r="AI16" s="74"/>
      <c r="AJ16" s="74"/>
      <c r="AK16" s="283">
        <f>SUM(AG16:AH16)</f>
        <v>0.34</v>
      </c>
      <c r="AL16" s="76"/>
      <c r="AM16" s="127"/>
      <c r="AN16" s="128"/>
      <c r="AO16" s="309"/>
      <c r="AP16" s="127"/>
      <c r="AQ16" s="128"/>
      <c r="AR16" s="285">
        <f t="shared" ref="AR16:AR17" si="14">(M16+R16+W16+AB16)-B16</f>
        <v>-12</v>
      </c>
      <c r="AS16" s="80">
        <f t="shared" ref="AS16:AS17" si="15">(N16+S16+X16+AC16)-(C16+D16)</f>
        <v>-16</v>
      </c>
      <c r="AT16" s="286">
        <f t="shared" ref="AT16:AT17" si="16">(O16+T16+Y16+AD16)-H16</f>
        <v>0</v>
      </c>
    </row>
    <row r="17" spans="1:107" s="270" customFormat="1" ht="24" customHeight="1">
      <c r="A17" s="4973"/>
      <c r="B17" s="319"/>
      <c r="C17" s="319"/>
      <c r="D17" s="115">
        <f t="shared" si="13"/>
        <v>12</v>
      </c>
      <c r="E17" s="323">
        <v>12</v>
      </c>
      <c r="F17" s="319"/>
      <c r="G17" s="320"/>
      <c r="H17" s="321"/>
      <c r="I17" s="275" t="s">
        <v>308</v>
      </c>
      <c r="J17" s="276">
        <v>4</v>
      </c>
      <c r="K17" s="277" t="s">
        <v>309</v>
      </c>
      <c r="L17" s="278" t="s">
        <v>310</v>
      </c>
      <c r="M17" s="279"/>
      <c r="N17" s="279"/>
      <c r="O17" s="279"/>
      <c r="P17" s="277"/>
      <c r="Q17" s="278"/>
      <c r="R17" s="279"/>
      <c r="S17" s="279"/>
      <c r="T17" s="279"/>
      <c r="U17" s="277"/>
      <c r="V17" s="278"/>
      <c r="W17" s="279"/>
      <c r="X17" s="279"/>
      <c r="Y17" s="279"/>
      <c r="Z17" s="277"/>
      <c r="AA17" s="278"/>
      <c r="AB17" s="279"/>
      <c r="AC17" s="280"/>
      <c r="AD17" s="279"/>
      <c r="AE17" s="71">
        <v>2</v>
      </c>
      <c r="AF17" s="281" t="s">
        <v>229</v>
      </c>
      <c r="AG17" s="282">
        <v>0.16</v>
      </c>
      <c r="AH17" s="282">
        <v>0.17</v>
      </c>
      <c r="AI17" s="74"/>
      <c r="AJ17" s="74"/>
      <c r="AK17" s="283">
        <f>SUM(AG17:AH17)</f>
        <v>0.33</v>
      </c>
      <c r="AL17" s="76"/>
      <c r="AM17" s="127"/>
      <c r="AN17" s="128"/>
      <c r="AO17" s="309"/>
      <c r="AP17" s="127"/>
      <c r="AQ17" s="128"/>
      <c r="AR17" s="285">
        <f t="shared" si="14"/>
        <v>0</v>
      </c>
      <c r="AS17" s="80">
        <f t="shared" si="15"/>
        <v>-12</v>
      </c>
      <c r="AT17" s="286">
        <f t="shared" si="16"/>
        <v>0</v>
      </c>
      <c r="AU17" s="237"/>
      <c r="AV17" s="237"/>
      <c r="AW17" s="237"/>
      <c r="AX17" s="237"/>
      <c r="AY17" s="237"/>
      <c r="AZ17" s="237"/>
      <c r="BA17" s="237"/>
      <c r="BB17" s="237"/>
      <c r="BC17" s="237"/>
      <c r="BD17" s="237"/>
      <c r="BE17" s="237"/>
      <c r="BK17" s="237"/>
      <c r="BL17" s="237"/>
      <c r="BM17" s="237"/>
      <c r="BN17" s="237"/>
      <c r="BO17" s="237"/>
      <c r="BP17" s="237"/>
      <c r="BQ17" s="237"/>
      <c r="BR17" s="237"/>
      <c r="BS17" s="237"/>
      <c r="BT17" s="237"/>
      <c r="BU17" s="237"/>
      <c r="BV17" s="237"/>
      <c r="BW17" s="237"/>
      <c r="BX17" s="237"/>
      <c r="BY17" s="237"/>
      <c r="BZ17" s="237"/>
      <c r="CA17" s="237"/>
      <c r="CB17" s="237"/>
      <c r="CC17" s="237"/>
      <c r="CD17" s="237"/>
      <c r="CE17" s="237"/>
      <c r="CF17" s="237"/>
      <c r="CG17" s="237"/>
      <c r="CH17" s="237"/>
      <c r="CI17" s="237"/>
      <c r="CJ17" s="237"/>
      <c r="CK17" s="237"/>
      <c r="CL17" s="237"/>
      <c r="CM17" s="237"/>
      <c r="CN17" s="237"/>
      <c r="CO17" s="237"/>
      <c r="CP17" s="237"/>
      <c r="CQ17" s="237"/>
      <c r="CR17" s="237"/>
      <c r="CS17" s="237"/>
      <c r="CT17" s="237"/>
      <c r="CU17" s="237"/>
      <c r="CV17" s="237"/>
      <c r="CW17" s="237"/>
      <c r="CX17" s="237"/>
      <c r="CY17" s="237"/>
      <c r="CZ17" s="237"/>
      <c r="DA17" s="237"/>
      <c r="DB17" s="237"/>
      <c r="DC17" s="237"/>
    </row>
    <row r="18" spans="1:107" ht="15" customHeight="1">
      <c r="A18" s="292" t="s">
        <v>184</v>
      </c>
      <c r="B18" s="293">
        <f>SUM(B15:B17)</f>
        <v>21</v>
      </c>
      <c r="C18" s="293">
        <f>SUM(C15:C17)</f>
        <v>18</v>
      </c>
      <c r="D18" s="294">
        <f>SUM(D15:D17)</f>
        <v>16</v>
      </c>
      <c r="E18" s="295">
        <f>SUM(E15:E17)</f>
        <v>12</v>
      </c>
      <c r="F18" s="293">
        <f t="shared" ref="F18:H18" si="17">SUM(F15:F17)</f>
        <v>4</v>
      </c>
      <c r="G18" s="296">
        <f t="shared" ref="G18" si="18">SUM(G15:G17)</f>
        <v>0</v>
      </c>
      <c r="H18" s="297">
        <f t="shared" si="17"/>
        <v>0</v>
      </c>
      <c r="I18" s="94"/>
      <c r="J18" s="95"/>
      <c r="K18" s="298"/>
      <c r="L18" s="299"/>
      <c r="M18" s="98"/>
      <c r="N18" s="98"/>
      <c r="O18" s="98"/>
      <c r="P18" s="99"/>
      <c r="Q18" s="300"/>
      <c r="R18" s="301"/>
      <c r="S18" s="301"/>
      <c r="T18" s="301"/>
      <c r="U18" s="298"/>
      <c r="V18" s="299"/>
      <c r="W18" s="98"/>
      <c r="X18" s="98"/>
      <c r="Y18" s="98"/>
      <c r="Z18" s="99"/>
      <c r="AA18" s="300"/>
      <c r="AB18" s="98"/>
      <c r="AC18" s="98"/>
      <c r="AD18" s="104"/>
      <c r="AE18" s="106"/>
      <c r="AF18" s="302"/>
      <c r="AG18" s="303"/>
      <c r="AH18" s="303"/>
      <c r="AI18" s="303"/>
      <c r="AJ18" s="303"/>
      <c r="AK18" s="304">
        <f>SUM(AK15:AK17)</f>
        <v>1</v>
      </c>
      <c r="AL18" s="305"/>
      <c r="AM18" s="306"/>
      <c r="AN18" s="307"/>
      <c r="AO18" s="308"/>
      <c r="AP18" s="306"/>
      <c r="AQ18" s="307"/>
      <c r="AR18" s="308"/>
      <c r="AS18" s="306"/>
      <c r="AT18" s="308"/>
    </row>
    <row r="19" spans="1:107" ht="24" customHeight="1">
      <c r="A19" s="4973" t="s">
        <v>311</v>
      </c>
      <c r="B19" s="290">
        <v>3</v>
      </c>
      <c r="C19" s="290">
        <v>10</v>
      </c>
      <c r="D19" s="115">
        <f>SUM(E19:G19)</f>
        <v>0</v>
      </c>
      <c r="E19" s="318"/>
      <c r="F19" s="319"/>
      <c r="G19" s="273"/>
      <c r="H19" s="321"/>
      <c r="I19" s="275" t="s">
        <v>312</v>
      </c>
      <c r="J19" s="276">
        <v>4</v>
      </c>
      <c r="K19" s="277" t="s">
        <v>299</v>
      </c>
      <c r="L19" s="278" t="s">
        <v>300</v>
      </c>
      <c r="M19" s="279"/>
      <c r="N19" s="279"/>
      <c r="O19" s="279"/>
      <c r="P19" s="277"/>
      <c r="Q19" s="278"/>
      <c r="R19" s="279"/>
      <c r="S19" s="279"/>
      <c r="T19" s="279"/>
      <c r="U19" s="277"/>
      <c r="V19" s="278"/>
      <c r="W19" s="279"/>
      <c r="X19" s="279"/>
      <c r="Y19" s="279"/>
      <c r="Z19" s="277"/>
      <c r="AA19" s="278"/>
      <c r="AB19" s="279"/>
      <c r="AC19" s="280"/>
      <c r="AD19" s="279"/>
      <c r="AE19" s="71">
        <v>2</v>
      </c>
      <c r="AF19" s="281" t="s">
        <v>254</v>
      </c>
      <c r="AG19" s="282">
        <v>0.13</v>
      </c>
      <c r="AH19" s="282">
        <v>0.12</v>
      </c>
      <c r="AI19" s="74"/>
      <c r="AJ19" s="74"/>
      <c r="AK19" s="324">
        <f>SUM(AG19:AI19)</f>
        <v>0.25</v>
      </c>
      <c r="AL19" s="76"/>
      <c r="AM19" s="77"/>
      <c r="AN19" s="78"/>
      <c r="AO19" s="284"/>
      <c r="AP19" s="77"/>
      <c r="AQ19" s="78"/>
      <c r="AR19" s="285">
        <f>(M19+R19+W19+AB19)-B19</f>
        <v>-3</v>
      </c>
      <c r="AS19" s="80">
        <f>(N19+S19+X19+AC19)-(C19+D19)</f>
        <v>-10</v>
      </c>
      <c r="AT19" s="286">
        <f>(O19+T19+Y19+AD19)-H19</f>
        <v>0</v>
      </c>
    </row>
    <row r="20" spans="1:107" ht="24" customHeight="1">
      <c r="A20" s="4973"/>
      <c r="B20" s="319"/>
      <c r="C20" s="290">
        <v>20</v>
      </c>
      <c r="D20" s="115">
        <f t="shared" ref="D20:D21" si="19">SUM(E20:G20)</f>
        <v>0</v>
      </c>
      <c r="E20" s="318"/>
      <c r="F20" s="319"/>
      <c r="G20" s="273"/>
      <c r="H20" s="321"/>
      <c r="I20" s="275" t="s">
        <v>313</v>
      </c>
      <c r="J20" s="276">
        <v>4</v>
      </c>
      <c r="K20" s="277" t="s">
        <v>314</v>
      </c>
      <c r="L20" s="278" t="s">
        <v>315</v>
      </c>
      <c r="M20" s="279"/>
      <c r="N20" s="279">
        <v>40</v>
      </c>
      <c r="O20" s="279"/>
      <c r="P20" s="277" t="s">
        <v>316</v>
      </c>
      <c r="Q20" s="278" t="s">
        <v>317</v>
      </c>
      <c r="R20" s="279"/>
      <c r="S20" s="279">
        <v>40</v>
      </c>
      <c r="T20" s="279"/>
      <c r="U20" s="277"/>
      <c r="V20" s="278"/>
      <c r="W20" s="279"/>
      <c r="X20" s="279"/>
      <c r="Y20" s="279"/>
      <c r="Z20" s="277"/>
      <c r="AA20" s="278"/>
      <c r="AB20" s="279"/>
      <c r="AC20" s="280"/>
      <c r="AD20" s="279"/>
      <c r="AE20" s="310" t="s">
        <v>227</v>
      </c>
      <c r="AF20" s="281" t="s">
        <v>228</v>
      </c>
      <c r="AG20" s="282">
        <v>0.25</v>
      </c>
      <c r="AH20" s="325" t="s">
        <v>254</v>
      </c>
      <c r="AI20" s="282">
        <v>0.25</v>
      </c>
      <c r="AJ20" s="74"/>
      <c r="AK20" s="324">
        <f>SUM(AG20:AI20)</f>
        <v>0.5</v>
      </c>
      <c r="AL20" s="76"/>
      <c r="AM20" s="77"/>
      <c r="AN20" s="78"/>
      <c r="AO20" s="284"/>
      <c r="AP20" s="77"/>
      <c r="AQ20" s="78"/>
      <c r="AR20" s="285">
        <f t="shared" ref="AR20:AR21" si="20">(M20+R20+W20+AB20)-B20</f>
        <v>0</v>
      </c>
      <c r="AS20" s="80">
        <f t="shared" ref="AS20:AS21" si="21">(N20+S20+X20+AC20)-(C20+D20)</f>
        <v>60</v>
      </c>
      <c r="AT20" s="286">
        <f t="shared" ref="AT20:AT21" si="22">(O20+T20+Y20+AD20)-H20</f>
        <v>0</v>
      </c>
    </row>
    <row r="21" spans="1:107" ht="24" customHeight="1">
      <c r="A21" s="4973"/>
      <c r="B21" s="319"/>
      <c r="C21" s="290">
        <v>16</v>
      </c>
      <c r="D21" s="115">
        <f t="shared" si="19"/>
        <v>0</v>
      </c>
      <c r="E21" s="318"/>
      <c r="F21" s="319"/>
      <c r="G21" s="291"/>
      <c r="H21" s="321"/>
      <c r="I21" s="326" t="s">
        <v>318</v>
      </c>
      <c r="J21" s="276"/>
      <c r="K21" s="327" t="s">
        <v>319</v>
      </c>
      <c r="L21" s="328"/>
      <c r="M21" s="279"/>
      <c r="N21" s="279"/>
      <c r="O21" s="279"/>
      <c r="P21" s="277"/>
      <c r="Q21" s="278"/>
      <c r="R21" s="279"/>
      <c r="S21" s="279"/>
      <c r="T21" s="279"/>
      <c r="U21" s="277"/>
      <c r="V21" s="278"/>
      <c r="W21" s="279"/>
      <c r="X21" s="279"/>
      <c r="Y21" s="279"/>
      <c r="Z21" s="277"/>
      <c r="AA21" s="278"/>
      <c r="AB21" s="279"/>
      <c r="AC21" s="280"/>
      <c r="AD21" s="279"/>
      <c r="AE21" s="310" t="s">
        <v>227</v>
      </c>
      <c r="AF21" s="281" t="s">
        <v>228</v>
      </c>
      <c r="AG21" s="282">
        <v>0.12</v>
      </c>
      <c r="AH21" s="325" t="s">
        <v>254</v>
      </c>
      <c r="AI21" s="282">
        <v>0.13</v>
      </c>
      <c r="AJ21" s="74"/>
      <c r="AK21" s="324">
        <f>SUM(AG21:AI21)</f>
        <v>0.25</v>
      </c>
      <c r="AL21" s="76"/>
      <c r="AM21" s="77"/>
      <c r="AN21" s="78"/>
      <c r="AO21" s="284"/>
      <c r="AP21" s="77"/>
      <c r="AQ21" s="78"/>
      <c r="AR21" s="285">
        <f t="shared" si="20"/>
        <v>0</v>
      </c>
      <c r="AS21" s="80">
        <f t="shared" si="21"/>
        <v>-16</v>
      </c>
      <c r="AT21" s="286">
        <f t="shared" si="22"/>
        <v>0</v>
      </c>
    </row>
    <row r="22" spans="1:107" ht="15.75" customHeight="1">
      <c r="A22" s="292" t="s">
        <v>184</v>
      </c>
      <c r="B22" s="293">
        <f>SUM(B19:B21)</f>
        <v>3</v>
      </c>
      <c r="C22" s="293">
        <f>SUM(C19:C21)</f>
        <v>46</v>
      </c>
      <c r="D22" s="294">
        <f>SUM(D19:D21)</f>
        <v>0</v>
      </c>
      <c r="E22" s="295">
        <f t="shared" ref="E22:H22" si="23">SUM(E19:E21)</f>
        <v>0</v>
      </c>
      <c r="F22" s="293">
        <f t="shared" si="23"/>
        <v>0</v>
      </c>
      <c r="G22" s="296">
        <f t="shared" ref="G22" si="24">SUM(G19:G21)</f>
        <v>0</v>
      </c>
      <c r="H22" s="297">
        <f t="shared" si="23"/>
        <v>0</v>
      </c>
      <c r="I22" s="94"/>
      <c r="J22" s="95"/>
      <c r="K22" s="298"/>
      <c r="L22" s="299"/>
      <c r="M22" s="98"/>
      <c r="N22" s="98"/>
      <c r="O22" s="98"/>
      <c r="P22" s="99"/>
      <c r="Q22" s="300"/>
      <c r="R22" s="301"/>
      <c r="S22" s="301"/>
      <c r="T22" s="301"/>
      <c r="U22" s="298"/>
      <c r="V22" s="299"/>
      <c r="W22" s="98"/>
      <c r="X22" s="98"/>
      <c r="Y22" s="98"/>
      <c r="Z22" s="99"/>
      <c r="AA22" s="300"/>
      <c r="AB22" s="98"/>
      <c r="AC22" s="98"/>
      <c r="AD22" s="104"/>
      <c r="AE22" s="106"/>
      <c r="AF22" s="302"/>
      <c r="AG22" s="303"/>
      <c r="AH22" s="303"/>
      <c r="AI22" s="303"/>
      <c r="AJ22" s="303"/>
      <c r="AK22" s="304">
        <f>SUM(AK19:AK21)</f>
        <v>1</v>
      </c>
      <c r="AL22" s="305"/>
      <c r="AM22" s="306"/>
      <c r="AN22" s="307"/>
      <c r="AO22" s="308"/>
      <c r="AP22" s="306"/>
      <c r="AQ22" s="307"/>
      <c r="AR22" s="308"/>
      <c r="AS22" s="306"/>
      <c r="AT22" s="308"/>
    </row>
    <row r="23" spans="1:107" ht="24" customHeight="1">
      <c r="A23" s="4970" t="s">
        <v>320</v>
      </c>
      <c r="B23" s="290">
        <v>6</v>
      </c>
      <c r="C23" s="319"/>
      <c r="D23" s="115">
        <f>SUM(E23:G23)</f>
        <v>20</v>
      </c>
      <c r="E23" s="318"/>
      <c r="F23" s="322">
        <v>20</v>
      </c>
      <c r="G23" s="320"/>
      <c r="H23" s="321"/>
      <c r="I23" s="275" t="s">
        <v>321</v>
      </c>
      <c r="J23" s="276">
        <v>4</v>
      </c>
      <c r="K23" s="277" t="s">
        <v>188</v>
      </c>
      <c r="L23" s="278" t="s">
        <v>189</v>
      </c>
      <c r="M23" s="279"/>
      <c r="N23" s="279"/>
      <c r="O23" s="279"/>
      <c r="P23" s="277"/>
      <c r="Q23" s="278"/>
      <c r="R23" s="279"/>
      <c r="S23" s="279"/>
      <c r="T23" s="279"/>
      <c r="U23" s="277"/>
      <c r="V23" s="278"/>
      <c r="W23" s="279"/>
      <c r="X23" s="279"/>
      <c r="Y23" s="279"/>
      <c r="Z23" s="277"/>
      <c r="AA23" s="278"/>
      <c r="AB23" s="279"/>
      <c r="AC23" s="280"/>
      <c r="AD23" s="279"/>
      <c r="AE23" s="86" t="s">
        <v>322</v>
      </c>
      <c r="AF23" s="281" t="s">
        <v>323</v>
      </c>
      <c r="AG23" s="282">
        <v>0.1</v>
      </c>
      <c r="AH23" s="282">
        <v>0.2</v>
      </c>
      <c r="AI23" s="282">
        <v>0.15</v>
      </c>
      <c r="AJ23" s="74"/>
      <c r="AK23" s="283">
        <f>SUM(AG23:AI23)</f>
        <v>0.45000000000000007</v>
      </c>
      <c r="AL23" s="134"/>
      <c r="AM23" s="135"/>
      <c r="AN23" s="136"/>
      <c r="AO23" s="329"/>
      <c r="AP23" s="135"/>
      <c r="AQ23" s="136"/>
      <c r="AR23" s="285">
        <f>(M23+R23+W23+AB23)-B23</f>
        <v>-6</v>
      </c>
      <c r="AS23" s="80">
        <f>(N23+S23+X23+AC23)-(C23+D23)</f>
        <v>-20</v>
      </c>
      <c r="AT23" s="286">
        <f>(O23+T23+Y23+AD23)-H23</f>
        <v>0</v>
      </c>
      <c r="AU23" s="270"/>
      <c r="AV23" s="270"/>
      <c r="AW23" s="270"/>
      <c r="AX23" s="270"/>
      <c r="AY23" s="270"/>
      <c r="AZ23" s="270"/>
      <c r="BA23" s="270"/>
      <c r="BB23" s="270"/>
      <c r="BC23" s="270"/>
      <c r="BD23" s="270"/>
      <c r="BE23" s="270"/>
    </row>
    <row r="24" spans="1:107" ht="24" customHeight="1">
      <c r="A24" s="4971"/>
      <c r="B24" s="319"/>
      <c r="C24" s="319"/>
      <c r="D24" s="115">
        <f t="shared" ref="D24:D25" si="25">SUM(E24:G24)</f>
        <v>8</v>
      </c>
      <c r="E24" s="323">
        <v>8</v>
      </c>
      <c r="F24" s="319"/>
      <c r="G24" s="320"/>
      <c r="H24" s="321"/>
      <c r="I24" s="275" t="s">
        <v>324</v>
      </c>
      <c r="J24" s="276">
        <v>4</v>
      </c>
      <c r="K24" s="277" t="s">
        <v>325</v>
      </c>
      <c r="L24" s="278" t="s">
        <v>326</v>
      </c>
      <c r="M24" s="279"/>
      <c r="N24" s="279">
        <v>6</v>
      </c>
      <c r="O24" s="279"/>
      <c r="P24" s="277" t="s">
        <v>327</v>
      </c>
      <c r="Q24" s="278" t="s">
        <v>216</v>
      </c>
      <c r="R24" s="279"/>
      <c r="S24" s="279">
        <v>2</v>
      </c>
      <c r="T24" s="279"/>
      <c r="U24" s="277"/>
      <c r="V24" s="278"/>
      <c r="W24" s="279"/>
      <c r="X24" s="279"/>
      <c r="Y24" s="279"/>
      <c r="Z24" s="277"/>
      <c r="AA24" s="278"/>
      <c r="AB24" s="279"/>
      <c r="AC24" s="280"/>
      <c r="AD24" s="279"/>
      <c r="AE24" s="310">
        <v>1</v>
      </c>
      <c r="AF24" s="281" t="s">
        <v>228</v>
      </c>
      <c r="AG24" s="282">
        <v>0.15</v>
      </c>
      <c r="AH24" s="74"/>
      <c r="AI24" s="74"/>
      <c r="AJ24" s="74"/>
      <c r="AK24" s="283">
        <f>SUM(AG24:AI24)</f>
        <v>0.15</v>
      </c>
      <c r="AL24" s="134"/>
      <c r="AM24" s="135"/>
      <c r="AN24" s="136"/>
      <c r="AO24" s="329"/>
      <c r="AP24" s="135"/>
      <c r="AQ24" s="136"/>
      <c r="AR24" s="285">
        <f t="shared" ref="AR24:AR25" si="26">(M24+R24+W24+AB24)-B24</f>
        <v>0</v>
      </c>
      <c r="AS24" s="80">
        <f t="shared" ref="AS24:AS25" si="27">(N24+S24+X24+AC24)-(C24+D24)</f>
        <v>0</v>
      </c>
      <c r="AT24" s="286">
        <f t="shared" ref="AT24:AT25" si="28">(O24+T24+Y24+AD24)-H24</f>
        <v>0</v>
      </c>
      <c r="AU24" s="270"/>
      <c r="AV24" s="270"/>
      <c r="AW24" s="270"/>
      <c r="AX24" s="270"/>
      <c r="AY24" s="270"/>
      <c r="AZ24" s="270"/>
      <c r="BA24" s="270"/>
      <c r="BB24" s="270"/>
      <c r="BC24" s="270"/>
      <c r="BD24" s="270"/>
      <c r="BE24" s="270"/>
    </row>
    <row r="25" spans="1:107" ht="24" customHeight="1">
      <c r="A25" s="4971"/>
      <c r="B25" s="319"/>
      <c r="C25" s="319"/>
      <c r="D25" s="115">
        <f t="shared" si="25"/>
        <v>10</v>
      </c>
      <c r="E25" s="323">
        <v>10</v>
      </c>
      <c r="F25" s="319"/>
      <c r="G25" s="320"/>
      <c r="H25" s="321"/>
      <c r="I25" s="275" t="s">
        <v>328</v>
      </c>
      <c r="J25" s="276">
        <v>4</v>
      </c>
      <c r="K25" s="277" t="s">
        <v>197</v>
      </c>
      <c r="L25" s="278" t="s">
        <v>198</v>
      </c>
      <c r="M25" s="279"/>
      <c r="N25" s="279">
        <v>10</v>
      </c>
      <c r="O25" s="279"/>
      <c r="P25" s="277" t="s">
        <v>188</v>
      </c>
      <c r="Q25" s="278" t="s">
        <v>189</v>
      </c>
      <c r="R25" s="279"/>
      <c r="S25" s="279">
        <v>10</v>
      </c>
      <c r="T25" s="279"/>
      <c r="U25" s="277" t="s">
        <v>329</v>
      </c>
      <c r="V25" s="278" t="s">
        <v>330</v>
      </c>
      <c r="W25" s="279"/>
      <c r="X25" s="279">
        <v>18</v>
      </c>
      <c r="Y25" s="279"/>
      <c r="Z25" s="277"/>
      <c r="AA25" s="278"/>
      <c r="AB25" s="279"/>
      <c r="AC25" s="280"/>
      <c r="AD25" s="279"/>
      <c r="AE25" s="310">
        <v>1</v>
      </c>
      <c r="AF25" s="281" t="s">
        <v>221</v>
      </c>
      <c r="AG25" s="282">
        <v>0.2</v>
      </c>
      <c r="AH25" s="74"/>
      <c r="AI25" s="74"/>
      <c r="AJ25" s="74"/>
      <c r="AK25" s="283">
        <f>SUM(AG25:AI25)</f>
        <v>0.2</v>
      </c>
      <c r="AL25" s="76"/>
      <c r="AM25" s="77"/>
      <c r="AN25" s="78"/>
      <c r="AO25" s="284"/>
      <c r="AP25" s="77"/>
      <c r="AQ25" s="78"/>
      <c r="AR25" s="285">
        <f t="shared" si="26"/>
        <v>0</v>
      </c>
      <c r="AS25" s="80">
        <f t="shared" si="27"/>
        <v>28</v>
      </c>
      <c r="AT25" s="286">
        <f t="shared" si="28"/>
        <v>0</v>
      </c>
      <c r="AU25" s="270"/>
      <c r="AV25" s="270"/>
      <c r="AW25" s="270"/>
      <c r="AX25" s="270"/>
      <c r="AY25" s="270"/>
      <c r="AZ25" s="270"/>
      <c r="BA25" s="270"/>
      <c r="BB25" s="270"/>
      <c r="BC25" s="270"/>
      <c r="BD25" s="270"/>
      <c r="BE25" s="270"/>
    </row>
    <row r="26" spans="1:107" ht="24" customHeight="1">
      <c r="A26" s="4972"/>
      <c r="B26" s="319"/>
      <c r="C26" s="319"/>
      <c r="D26" s="115">
        <f t="shared" ref="D26" si="29">SUM(E26:F26)</f>
        <v>0</v>
      </c>
      <c r="E26" s="318"/>
      <c r="F26" s="319"/>
      <c r="G26" s="320"/>
      <c r="H26" s="321"/>
      <c r="I26" s="275" t="s">
        <v>331</v>
      </c>
      <c r="J26" s="276"/>
      <c r="K26" s="277" t="s">
        <v>327</v>
      </c>
      <c r="L26" s="278" t="s">
        <v>216</v>
      </c>
      <c r="M26" s="279"/>
      <c r="N26" s="279"/>
      <c r="O26" s="279"/>
      <c r="P26" s="277"/>
      <c r="Q26" s="278"/>
      <c r="R26" s="279"/>
      <c r="S26" s="279"/>
      <c r="T26" s="279"/>
      <c r="U26" s="277"/>
      <c r="V26" s="278"/>
      <c r="W26" s="279"/>
      <c r="X26" s="279"/>
      <c r="Y26" s="279"/>
      <c r="Z26" s="277"/>
      <c r="AA26" s="278"/>
      <c r="AB26" s="279"/>
      <c r="AC26" s="280"/>
      <c r="AD26" s="279"/>
      <c r="AE26" s="310">
        <v>1</v>
      </c>
      <c r="AF26" s="281" t="s">
        <v>180</v>
      </c>
      <c r="AG26" s="282">
        <v>0.2</v>
      </c>
      <c r="AH26" s="74"/>
      <c r="AI26" s="74"/>
      <c r="AJ26" s="74"/>
      <c r="AK26" s="283">
        <f>SUM(AG26:AI26)</f>
        <v>0.2</v>
      </c>
      <c r="AL26" s="76"/>
      <c r="AM26" s="77"/>
      <c r="AN26" s="78"/>
      <c r="AO26" s="284"/>
      <c r="AP26" s="77"/>
      <c r="AQ26" s="78"/>
      <c r="AR26" s="285">
        <f t="shared" ref="AR26" si="30">(M26+R26+W26+AB26)-B26</f>
        <v>0</v>
      </c>
      <c r="AS26" s="80">
        <f t="shared" ref="AS26" si="31">(N26+S26+X26+AC26)-(C26+D26)</f>
        <v>0</v>
      </c>
      <c r="AT26" s="286">
        <f t="shared" ref="AT26" si="32">(O26+T26+Y26+AD26)-H26</f>
        <v>0</v>
      </c>
      <c r="AU26" s="270"/>
      <c r="AV26" s="270"/>
      <c r="AW26" s="270"/>
      <c r="AX26" s="270"/>
      <c r="AY26" s="270"/>
      <c r="AZ26" s="270"/>
      <c r="BA26" s="270"/>
      <c r="BB26" s="270"/>
      <c r="BC26" s="270"/>
      <c r="BD26" s="270"/>
      <c r="BE26" s="270"/>
    </row>
    <row r="27" spans="1:107" ht="16.5" customHeight="1">
      <c r="A27" s="292" t="s">
        <v>184</v>
      </c>
      <c r="B27" s="293">
        <f>SUM(B23:B25)</f>
        <v>6</v>
      </c>
      <c r="C27" s="293">
        <f>SUM(C23:C25)</f>
        <v>0</v>
      </c>
      <c r="D27" s="294">
        <f>SUM(D23:D25)</f>
        <v>38</v>
      </c>
      <c r="E27" s="295">
        <f t="shared" ref="E27:H27" si="33">SUM(E23:E25)</f>
        <v>18</v>
      </c>
      <c r="F27" s="293">
        <f t="shared" si="33"/>
        <v>20</v>
      </c>
      <c r="G27" s="296">
        <f>SUM(G23:G25)</f>
        <v>0</v>
      </c>
      <c r="H27" s="297">
        <f t="shared" si="33"/>
        <v>0</v>
      </c>
      <c r="I27" s="94"/>
      <c r="J27" s="95"/>
      <c r="K27" s="298"/>
      <c r="L27" s="299"/>
      <c r="M27" s="98"/>
      <c r="N27" s="98"/>
      <c r="O27" s="98"/>
      <c r="P27" s="99"/>
      <c r="Q27" s="300"/>
      <c r="R27" s="301"/>
      <c r="S27" s="301"/>
      <c r="T27" s="301"/>
      <c r="U27" s="298"/>
      <c r="V27" s="299"/>
      <c r="W27" s="98"/>
      <c r="X27" s="98"/>
      <c r="Y27" s="98"/>
      <c r="Z27" s="99"/>
      <c r="AA27" s="300"/>
      <c r="AB27" s="98"/>
      <c r="AC27" s="98"/>
      <c r="AD27" s="104"/>
      <c r="AE27" s="106"/>
      <c r="AF27" s="302"/>
      <c r="AG27" s="303"/>
      <c r="AH27" s="303"/>
      <c r="AI27" s="303"/>
      <c r="AJ27" s="303"/>
      <c r="AK27" s="304">
        <f>SUM(AK23:AK26)</f>
        <v>1</v>
      </c>
      <c r="AL27" s="305"/>
      <c r="AM27" s="306"/>
      <c r="AN27" s="307"/>
      <c r="AO27" s="308"/>
      <c r="AP27" s="306"/>
      <c r="AQ27" s="307"/>
      <c r="AR27" s="308"/>
      <c r="AS27" s="306"/>
      <c r="AT27" s="308"/>
    </row>
    <row r="28" spans="1:107" s="270" customFormat="1">
      <c r="A28" s="50" t="s">
        <v>231</v>
      </c>
      <c r="B28" s="330"/>
      <c r="C28" s="330"/>
      <c r="D28" s="331"/>
      <c r="E28" s="332"/>
      <c r="F28" s="333"/>
      <c r="G28" s="260"/>
      <c r="H28" s="330"/>
      <c r="I28" s="259"/>
      <c r="J28" s="334"/>
      <c r="K28" s="262"/>
      <c r="L28" s="263"/>
      <c r="M28" s="264"/>
      <c r="N28" s="264"/>
      <c r="O28" s="264"/>
      <c r="P28" s="262"/>
      <c r="Q28" s="263"/>
      <c r="R28" s="264"/>
      <c r="S28" s="264"/>
      <c r="T28" s="264"/>
      <c r="U28" s="262"/>
      <c r="V28" s="263"/>
      <c r="W28" s="264"/>
      <c r="X28" s="264"/>
      <c r="Y28" s="264"/>
      <c r="Z28" s="262"/>
      <c r="AA28" s="263"/>
      <c r="AB28" s="264"/>
      <c r="AC28" s="264"/>
      <c r="AD28" s="145"/>
      <c r="AE28" s="335"/>
      <c r="AF28" s="336"/>
      <c r="AG28" s="143"/>
      <c r="AH28" s="143"/>
      <c r="AI28" s="143"/>
      <c r="AJ28" s="143"/>
      <c r="AK28" s="42"/>
      <c r="AL28" s="42"/>
      <c r="AM28" s="42"/>
      <c r="AN28" s="42"/>
      <c r="AO28" s="42"/>
      <c r="AP28" s="42"/>
      <c r="AQ28" s="42"/>
      <c r="AR28" s="42"/>
      <c r="AS28" s="42"/>
      <c r="AT28" s="42"/>
      <c r="BK28" s="237"/>
      <c r="BL28" s="237"/>
      <c r="BM28" s="237"/>
      <c r="BN28" s="237"/>
      <c r="BO28" s="237"/>
      <c r="BP28" s="237"/>
      <c r="BQ28" s="237"/>
      <c r="BR28" s="237"/>
      <c r="BS28" s="237"/>
      <c r="BT28" s="237"/>
      <c r="BU28" s="237"/>
      <c r="BV28" s="237"/>
      <c r="BW28" s="237"/>
      <c r="BX28" s="237"/>
      <c r="BY28" s="237"/>
      <c r="BZ28" s="237"/>
      <c r="CA28" s="237"/>
      <c r="CB28" s="237"/>
      <c r="CC28" s="237"/>
      <c r="CD28" s="237"/>
      <c r="CE28" s="237"/>
      <c r="CF28" s="237"/>
      <c r="CG28" s="237"/>
      <c r="CH28" s="237"/>
      <c r="CI28" s="237"/>
      <c r="CJ28" s="237"/>
      <c r="CK28" s="237"/>
      <c r="CL28" s="237"/>
      <c r="CM28" s="237"/>
      <c r="CN28" s="237"/>
      <c r="CO28" s="237"/>
      <c r="CP28" s="237"/>
      <c r="CQ28" s="237"/>
      <c r="CR28" s="237"/>
      <c r="CS28" s="237"/>
      <c r="CT28" s="237"/>
      <c r="CU28" s="237"/>
      <c r="CV28" s="237"/>
      <c r="CW28" s="237"/>
      <c r="CX28" s="237"/>
      <c r="CY28" s="237"/>
      <c r="CZ28" s="237"/>
      <c r="DA28" s="237"/>
      <c r="DB28" s="237"/>
      <c r="DC28" s="237"/>
    </row>
    <row r="29" spans="1:107" s="270" customFormat="1" ht="24" customHeight="1">
      <c r="A29" s="4970" t="s">
        <v>332</v>
      </c>
      <c r="B29" s="290">
        <v>12</v>
      </c>
      <c r="C29" s="290">
        <v>10</v>
      </c>
      <c r="D29" s="115">
        <f>SUM(E29:G29)</f>
        <v>0</v>
      </c>
      <c r="E29" s="318"/>
      <c r="F29" s="319"/>
      <c r="G29" s="320"/>
      <c r="H29" s="321"/>
      <c r="I29" s="275" t="s">
        <v>333</v>
      </c>
      <c r="J29" s="276">
        <v>4</v>
      </c>
      <c r="K29" s="277" t="s">
        <v>197</v>
      </c>
      <c r="L29" s="278" t="s">
        <v>198</v>
      </c>
      <c r="M29" s="279"/>
      <c r="N29" s="279"/>
      <c r="O29" s="279"/>
      <c r="P29" s="277"/>
      <c r="Q29" s="278"/>
      <c r="R29" s="279"/>
      <c r="S29" s="279"/>
      <c r="T29" s="279"/>
      <c r="U29" s="277"/>
      <c r="V29" s="278"/>
      <c r="W29" s="279"/>
      <c r="X29" s="279"/>
      <c r="Y29" s="279"/>
      <c r="Z29" s="277"/>
      <c r="AA29" s="278"/>
      <c r="AB29" s="279"/>
      <c r="AC29" s="280"/>
      <c r="AD29" s="279"/>
      <c r="AE29" s="310" t="s">
        <v>227</v>
      </c>
      <c r="AF29" s="337" t="s">
        <v>228</v>
      </c>
      <c r="AG29" s="282">
        <v>0.15</v>
      </c>
      <c r="AH29" s="325" t="s">
        <v>229</v>
      </c>
      <c r="AI29" s="282">
        <v>0.15</v>
      </c>
      <c r="AJ29" s="74"/>
      <c r="AK29" s="283">
        <f>SUM(AG29:AI29)</f>
        <v>0.3</v>
      </c>
      <c r="AL29" s="338"/>
      <c r="AM29" s="339"/>
      <c r="AN29" s="340"/>
      <c r="AO29" s="341"/>
      <c r="AP29" s="339"/>
      <c r="AQ29" s="340"/>
      <c r="AR29" s="285">
        <f>(M29+R29+W29+AB29)-B29</f>
        <v>-12</v>
      </c>
      <c r="AS29" s="80">
        <f>(N29+S29+X29+AC29)-(C29+D29)</f>
        <v>-10</v>
      </c>
      <c r="AT29" s="286">
        <f>(O29+T29+Y29+AD29)-H29</f>
        <v>0</v>
      </c>
      <c r="AU29" s="237"/>
      <c r="AV29" s="237"/>
      <c r="AW29" s="237"/>
      <c r="AX29" s="237"/>
      <c r="AY29" s="237"/>
      <c r="AZ29" s="237"/>
      <c r="BA29" s="237"/>
      <c r="BB29" s="237"/>
      <c r="BC29" s="237"/>
      <c r="BD29" s="237"/>
      <c r="BE29" s="237"/>
      <c r="BK29" s="237"/>
      <c r="BL29" s="237"/>
      <c r="BM29" s="237"/>
      <c r="BN29" s="237"/>
      <c r="BO29" s="237"/>
      <c r="BP29" s="237"/>
      <c r="BQ29" s="237"/>
      <c r="BR29" s="237"/>
      <c r="BS29" s="237"/>
      <c r="BT29" s="237"/>
      <c r="BU29" s="237"/>
      <c r="BV29" s="237"/>
      <c r="BW29" s="237"/>
      <c r="BX29" s="237"/>
      <c r="BY29" s="237"/>
      <c r="BZ29" s="237"/>
      <c r="CA29" s="237"/>
      <c r="CB29" s="237"/>
      <c r="CC29" s="237"/>
      <c r="CD29" s="237"/>
      <c r="CE29" s="237"/>
      <c r="CF29" s="237"/>
      <c r="CG29" s="237"/>
      <c r="CH29" s="237"/>
      <c r="CI29" s="237"/>
      <c r="CJ29" s="237"/>
      <c r="CK29" s="237"/>
      <c r="CL29" s="237"/>
      <c r="CM29" s="237"/>
      <c r="CN29" s="237"/>
      <c r="CO29" s="237"/>
      <c r="CP29" s="237"/>
      <c r="CQ29" s="237"/>
      <c r="CR29" s="237"/>
      <c r="CS29" s="237"/>
      <c r="CT29" s="237"/>
      <c r="CU29" s="237"/>
      <c r="CV29" s="237"/>
      <c r="CW29" s="237"/>
      <c r="CX29" s="237"/>
      <c r="CY29" s="237"/>
      <c r="CZ29" s="237"/>
      <c r="DA29" s="237"/>
      <c r="DB29" s="237"/>
      <c r="DC29" s="237"/>
    </row>
    <row r="30" spans="1:107" ht="24" customHeight="1">
      <c r="A30" s="4971"/>
      <c r="B30" s="319"/>
      <c r="C30" s="290">
        <v>8</v>
      </c>
      <c r="D30" s="115">
        <f t="shared" ref="D30:D31" si="34">SUM(E30:G30)</f>
        <v>0</v>
      </c>
      <c r="E30" s="318"/>
      <c r="F30" s="319"/>
      <c r="G30" s="320"/>
      <c r="H30" s="321"/>
      <c r="I30" s="275" t="s">
        <v>334</v>
      </c>
      <c r="J30" s="276">
        <v>4</v>
      </c>
      <c r="K30" s="277" t="s">
        <v>335</v>
      </c>
      <c r="L30" s="278" t="s">
        <v>336</v>
      </c>
      <c r="M30" s="279"/>
      <c r="N30" s="279"/>
      <c r="O30" s="279"/>
      <c r="P30" s="277"/>
      <c r="Q30" s="278"/>
      <c r="R30" s="279"/>
      <c r="S30" s="279"/>
      <c r="T30" s="279"/>
      <c r="U30" s="277"/>
      <c r="V30" s="278"/>
      <c r="W30" s="279"/>
      <c r="X30" s="279"/>
      <c r="Y30" s="279"/>
      <c r="Z30" s="277"/>
      <c r="AA30" s="278"/>
      <c r="AB30" s="279"/>
      <c r="AC30" s="280"/>
      <c r="AD30" s="279"/>
      <c r="AE30" s="310">
        <v>1</v>
      </c>
      <c r="AF30" s="281" t="s">
        <v>228</v>
      </c>
      <c r="AG30" s="282">
        <v>0.3</v>
      </c>
      <c r="AH30" s="74"/>
      <c r="AI30" s="74"/>
      <c r="AJ30" s="74"/>
      <c r="AK30" s="283">
        <f t="shared" ref="AK30:AK31" si="35">SUM(AG30:AI30)</f>
        <v>0.3</v>
      </c>
      <c r="AL30" s="338"/>
      <c r="AM30" s="339"/>
      <c r="AN30" s="340"/>
      <c r="AO30" s="341"/>
      <c r="AP30" s="339"/>
      <c r="AQ30" s="340"/>
      <c r="AR30" s="285">
        <f t="shared" ref="AR30:AR31" si="36">(M30+R30+W30+AB30)-B30</f>
        <v>0</v>
      </c>
      <c r="AS30" s="80">
        <f t="shared" ref="AS30:AS31" si="37">(N30+S30+X30+AC30)-(C30+D30)</f>
        <v>-8</v>
      </c>
      <c r="AT30" s="286">
        <f t="shared" ref="AT30:AT31" si="38">(O30+T30+Y30+AD30)-H30</f>
        <v>0</v>
      </c>
    </row>
    <row r="31" spans="1:107" ht="24" customHeight="1">
      <c r="A31" s="4972"/>
      <c r="B31" s="319"/>
      <c r="C31" s="319"/>
      <c r="D31" s="115">
        <f t="shared" si="34"/>
        <v>10</v>
      </c>
      <c r="E31" s="323">
        <v>10</v>
      </c>
      <c r="F31" s="319"/>
      <c r="G31" s="320"/>
      <c r="H31" s="321"/>
      <c r="I31" s="275" t="s">
        <v>337</v>
      </c>
      <c r="J31" s="276">
        <v>4</v>
      </c>
      <c r="K31" s="277" t="s">
        <v>338</v>
      </c>
      <c r="L31" s="278" t="s">
        <v>339</v>
      </c>
      <c r="M31" s="279"/>
      <c r="N31" s="279"/>
      <c r="O31" s="279"/>
      <c r="P31" s="277"/>
      <c r="Q31" s="278"/>
      <c r="R31" s="279"/>
      <c r="S31" s="279"/>
      <c r="T31" s="279"/>
      <c r="U31" s="277"/>
      <c r="V31" s="278"/>
      <c r="W31" s="279"/>
      <c r="X31" s="279"/>
      <c r="Y31" s="279"/>
      <c r="Z31" s="277"/>
      <c r="AA31" s="278"/>
      <c r="AB31" s="279"/>
      <c r="AC31" s="280"/>
      <c r="AD31" s="279"/>
      <c r="AE31" s="310">
        <v>1</v>
      </c>
      <c r="AF31" s="281" t="s">
        <v>229</v>
      </c>
      <c r="AG31" s="282">
        <v>0.4</v>
      </c>
      <c r="AH31" s="74"/>
      <c r="AI31" s="74"/>
      <c r="AJ31" s="74"/>
      <c r="AK31" s="283">
        <f t="shared" si="35"/>
        <v>0.4</v>
      </c>
      <c r="AL31" s="338"/>
      <c r="AM31" s="339"/>
      <c r="AN31" s="340"/>
      <c r="AO31" s="341"/>
      <c r="AP31" s="339"/>
      <c r="AQ31" s="340"/>
      <c r="AR31" s="285">
        <f t="shared" si="36"/>
        <v>0</v>
      </c>
      <c r="AS31" s="80">
        <f t="shared" si="37"/>
        <v>-10</v>
      </c>
      <c r="AT31" s="286">
        <f t="shared" si="38"/>
        <v>0</v>
      </c>
    </row>
    <row r="32" spans="1:107">
      <c r="A32" s="292" t="s">
        <v>184</v>
      </c>
      <c r="B32" s="342">
        <f>SUM(B29:B31)</f>
        <v>12</v>
      </c>
      <c r="C32" s="342">
        <f>SUM(C29:C31)</f>
        <v>18</v>
      </c>
      <c r="D32" s="343">
        <f>SUM(D29:D31)</f>
        <v>10</v>
      </c>
      <c r="E32" s="344">
        <f t="shared" ref="E32:H32" si="39">SUM(E29:E31)</f>
        <v>10</v>
      </c>
      <c r="F32" s="342">
        <f t="shared" si="39"/>
        <v>0</v>
      </c>
      <c r="G32" s="345">
        <f>SUM(G29:G30)</f>
        <v>0</v>
      </c>
      <c r="H32" s="346">
        <f t="shared" si="39"/>
        <v>0</v>
      </c>
      <c r="I32" s="94"/>
      <c r="J32" s="95"/>
      <c r="K32" s="298"/>
      <c r="L32" s="299"/>
      <c r="M32" s="98"/>
      <c r="N32" s="98"/>
      <c r="O32" s="98"/>
      <c r="P32" s="99"/>
      <c r="Q32" s="300"/>
      <c r="R32" s="301"/>
      <c r="S32" s="301"/>
      <c r="T32" s="301"/>
      <c r="U32" s="298"/>
      <c r="V32" s="299"/>
      <c r="W32" s="98"/>
      <c r="X32" s="98"/>
      <c r="Y32" s="98"/>
      <c r="Z32" s="99"/>
      <c r="AA32" s="300"/>
      <c r="AB32" s="98"/>
      <c r="AC32" s="98"/>
      <c r="AD32" s="104"/>
      <c r="AE32" s="106"/>
      <c r="AF32" s="347"/>
      <c r="AG32" s="348"/>
      <c r="AH32" s="348"/>
      <c r="AI32" s="348"/>
      <c r="AJ32" s="348"/>
      <c r="AK32" s="304">
        <f>SUM(AK29:AK31)</f>
        <v>1</v>
      </c>
      <c r="AL32" s="349"/>
      <c r="AM32" s="306"/>
      <c r="AN32" s="307"/>
      <c r="AO32" s="308"/>
      <c r="AP32" s="306"/>
      <c r="AQ32" s="307"/>
      <c r="AR32" s="308"/>
      <c r="AS32" s="306"/>
      <c r="AT32" s="308"/>
    </row>
    <row r="33" spans="1:107" ht="24" customHeight="1">
      <c r="A33" s="4970" t="s">
        <v>340</v>
      </c>
      <c r="B33" s="290">
        <v>9</v>
      </c>
      <c r="C33" s="290">
        <v>12</v>
      </c>
      <c r="D33" s="115">
        <f>SUM(E33:G33)</f>
        <v>0</v>
      </c>
      <c r="E33" s="318"/>
      <c r="F33" s="319"/>
      <c r="G33" s="320"/>
      <c r="H33" s="321"/>
      <c r="I33" s="275" t="s">
        <v>341</v>
      </c>
      <c r="J33" s="276">
        <v>4</v>
      </c>
      <c r="K33" s="277" t="s">
        <v>188</v>
      </c>
      <c r="L33" s="278" t="s">
        <v>189</v>
      </c>
      <c r="M33" s="279"/>
      <c r="N33" s="279"/>
      <c r="O33" s="279"/>
      <c r="P33" s="277"/>
      <c r="Q33" s="278"/>
      <c r="R33" s="279"/>
      <c r="S33" s="279"/>
      <c r="T33" s="279"/>
      <c r="U33" s="277"/>
      <c r="V33" s="278"/>
      <c r="W33" s="279"/>
      <c r="X33" s="279"/>
      <c r="Y33" s="279"/>
      <c r="Z33" s="277"/>
      <c r="AA33" s="278"/>
      <c r="AB33" s="279"/>
      <c r="AC33" s="280"/>
      <c r="AD33" s="279"/>
      <c r="AE33" s="71">
        <v>2</v>
      </c>
      <c r="AF33" s="281" t="s">
        <v>342</v>
      </c>
      <c r="AG33" s="282">
        <v>0.25</v>
      </c>
      <c r="AH33" s="282">
        <v>0.25</v>
      </c>
      <c r="AI33" s="74"/>
      <c r="AJ33" s="74"/>
      <c r="AK33" s="324">
        <f>SUM(AG33:AI33)</f>
        <v>0.5</v>
      </c>
      <c r="AL33" s="338"/>
      <c r="AM33" s="339"/>
      <c r="AN33" s="340"/>
      <c r="AO33" s="341"/>
      <c r="AP33" s="339"/>
      <c r="AQ33" s="340"/>
      <c r="AR33" s="285">
        <f>(M33+R33+W33+AB33)-B33</f>
        <v>-9</v>
      </c>
      <c r="AS33" s="80">
        <f>(N33+S33+X33+AC33)-(C33+D33)</f>
        <v>-12</v>
      </c>
      <c r="AT33" s="286">
        <f>(O33+T33+Y33+AD33)-H33</f>
        <v>0</v>
      </c>
    </row>
    <row r="34" spans="1:107" ht="24" customHeight="1">
      <c r="A34" s="4971"/>
      <c r="B34" s="290">
        <v>6</v>
      </c>
      <c r="C34" s="290">
        <v>8</v>
      </c>
      <c r="D34" s="115">
        <f t="shared" ref="D34:D35" si="40">SUM(E34:G34)</f>
        <v>0</v>
      </c>
      <c r="E34" s="318"/>
      <c r="F34" s="319"/>
      <c r="G34" s="273"/>
      <c r="H34" s="321"/>
      <c r="I34" s="275" t="s">
        <v>343</v>
      </c>
      <c r="J34" s="276">
        <v>4</v>
      </c>
      <c r="K34" s="350" t="s">
        <v>193</v>
      </c>
      <c r="L34" s="351" t="s">
        <v>194</v>
      </c>
      <c r="M34" s="279"/>
      <c r="N34" s="279"/>
      <c r="O34" s="279"/>
      <c r="P34" s="277"/>
      <c r="Q34" s="278"/>
      <c r="R34" s="279"/>
      <c r="S34" s="279"/>
      <c r="T34" s="279"/>
      <c r="U34" s="277"/>
      <c r="V34" s="278"/>
      <c r="W34" s="279"/>
      <c r="X34" s="279"/>
      <c r="Y34" s="279"/>
      <c r="Z34" s="277"/>
      <c r="AA34" s="278"/>
      <c r="AB34" s="279"/>
      <c r="AC34" s="280"/>
      <c r="AD34" s="279"/>
      <c r="AE34" s="71">
        <v>2</v>
      </c>
      <c r="AF34" s="281" t="s">
        <v>344</v>
      </c>
      <c r="AG34" s="282">
        <v>0.12</v>
      </c>
      <c r="AH34" s="282">
        <v>0.08</v>
      </c>
      <c r="AI34" s="74"/>
      <c r="AJ34" s="74"/>
      <c r="AK34" s="324">
        <f>SUM(AG34:AI34)</f>
        <v>0.2</v>
      </c>
      <c r="AL34" s="338"/>
      <c r="AM34" s="339"/>
      <c r="AN34" s="340"/>
      <c r="AO34" s="341"/>
      <c r="AP34" s="339"/>
      <c r="AQ34" s="340"/>
      <c r="AR34" s="285">
        <f t="shared" ref="AR34:AR35" si="41">(M34+R34+W34+AB34)-B34</f>
        <v>-6</v>
      </c>
      <c r="AS34" s="80">
        <f t="shared" ref="AS34:AS35" si="42">(N34+S34+X34+AC34)-(C34+D34)</f>
        <v>-8</v>
      </c>
      <c r="AT34" s="286">
        <f t="shared" ref="AT34:AT35" si="43">(O34+T34+Y34+AD34)-H34</f>
        <v>0</v>
      </c>
    </row>
    <row r="35" spans="1:107" ht="24" customHeight="1">
      <c r="A35" s="4972"/>
      <c r="B35" s="290">
        <v>3</v>
      </c>
      <c r="C35" s="319"/>
      <c r="D35" s="115">
        <f t="shared" si="40"/>
        <v>4</v>
      </c>
      <c r="E35" s="323">
        <v>4</v>
      </c>
      <c r="F35" s="319"/>
      <c r="G35" s="273"/>
      <c r="H35" s="321"/>
      <c r="I35" s="275" t="s">
        <v>345</v>
      </c>
      <c r="J35" s="276">
        <v>4</v>
      </c>
      <c r="K35" s="352" t="s">
        <v>193</v>
      </c>
      <c r="L35" s="353" t="s">
        <v>194</v>
      </c>
      <c r="M35" s="279"/>
      <c r="N35" s="279"/>
      <c r="O35" s="279"/>
      <c r="P35" s="277"/>
      <c r="Q35" s="278"/>
      <c r="R35" s="279"/>
      <c r="S35" s="279"/>
      <c r="T35" s="279"/>
      <c r="U35" s="277"/>
      <c r="V35" s="278"/>
      <c r="W35" s="279"/>
      <c r="X35" s="279"/>
      <c r="Y35" s="279"/>
      <c r="Z35" s="277"/>
      <c r="AA35" s="278"/>
      <c r="AB35" s="279"/>
      <c r="AC35" s="280"/>
      <c r="AD35" s="279"/>
      <c r="AE35" s="71">
        <v>2</v>
      </c>
      <c r="AF35" s="281" t="s">
        <v>228</v>
      </c>
      <c r="AG35" s="282">
        <v>0.15</v>
      </c>
      <c r="AH35" s="282">
        <v>0.15</v>
      </c>
      <c r="AI35" s="74"/>
      <c r="AJ35" s="74"/>
      <c r="AK35" s="283">
        <f>SUM(AG35:AI35)</f>
        <v>0.3</v>
      </c>
      <c r="AL35" s="338"/>
      <c r="AM35" s="339"/>
      <c r="AN35" s="340"/>
      <c r="AO35" s="341"/>
      <c r="AP35" s="339"/>
      <c r="AQ35" s="340"/>
      <c r="AR35" s="285">
        <f t="shared" si="41"/>
        <v>-3</v>
      </c>
      <c r="AS35" s="80">
        <f t="shared" si="42"/>
        <v>-4</v>
      </c>
      <c r="AT35" s="286">
        <f t="shared" si="43"/>
        <v>0</v>
      </c>
      <c r="AU35" s="270"/>
      <c r="AV35" s="270"/>
      <c r="AW35" s="270"/>
      <c r="AX35" s="270"/>
      <c r="AY35" s="270"/>
      <c r="AZ35" s="270"/>
      <c r="BA35" s="270"/>
      <c r="BB35" s="270"/>
      <c r="BC35" s="270"/>
      <c r="BD35" s="270"/>
      <c r="BE35" s="270"/>
    </row>
    <row r="36" spans="1:107">
      <c r="A36" s="292" t="s">
        <v>184</v>
      </c>
      <c r="B36" s="342">
        <f>SUM(B33:B35)</f>
        <v>18</v>
      </c>
      <c r="C36" s="342">
        <f>SUM(C33:C35)</f>
        <v>20</v>
      </c>
      <c r="D36" s="343">
        <f>SUM(D33:D35)</f>
        <v>4</v>
      </c>
      <c r="E36" s="344">
        <f t="shared" ref="E36:H36" si="44">SUM(E33:E35)</f>
        <v>4</v>
      </c>
      <c r="F36" s="342">
        <f t="shared" si="44"/>
        <v>0</v>
      </c>
      <c r="G36" s="345">
        <f t="shared" ref="G36" si="45">SUM(G33:G35)</f>
        <v>0</v>
      </c>
      <c r="H36" s="346">
        <f t="shared" si="44"/>
        <v>0</v>
      </c>
      <c r="I36" s="94"/>
      <c r="J36" s="95"/>
      <c r="K36" s="298"/>
      <c r="L36" s="299"/>
      <c r="M36" s="98"/>
      <c r="N36" s="98"/>
      <c r="O36" s="98"/>
      <c r="P36" s="99"/>
      <c r="Q36" s="300"/>
      <c r="R36" s="301"/>
      <c r="S36" s="301"/>
      <c r="T36" s="301"/>
      <c r="U36" s="298"/>
      <c r="V36" s="299"/>
      <c r="W36" s="98"/>
      <c r="X36" s="98"/>
      <c r="Y36" s="98"/>
      <c r="Z36" s="99"/>
      <c r="AA36" s="300"/>
      <c r="AB36" s="98"/>
      <c r="AC36" s="98"/>
      <c r="AD36" s="104"/>
      <c r="AE36" s="106"/>
      <c r="AF36" s="347"/>
      <c r="AG36" s="348"/>
      <c r="AH36" s="348"/>
      <c r="AI36" s="348"/>
      <c r="AJ36" s="348"/>
      <c r="AK36" s="304">
        <f>SUM(AK33:AK35)</f>
        <v>1</v>
      </c>
      <c r="AL36" s="349"/>
      <c r="AM36" s="306"/>
      <c r="AN36" s="307"/>
      <c r="AO36" s="308"/>
      <c r="AP36" s="306"/>
      <c r="AQ36" s="307"/>
      <c r="AR36" s="308"/>
      <c r="AS36" s="306"/>
      <c r="AT36" s="308"/>
      <c r="AU36" s="270"/>
      <c r="AV36" s="270"/>
      <c r="AW36" s="270"/>
      <c r="AX36" s="270"/>
      <c r="AY36" s="270"/>
      <c r="AZ36" s="270"/>
      <c r="BA36" s="270"/>
      <c r="BB36" s="270"/>
      <c r="BC36" s="270"/>
      <c r="BD36" s="270"/>
      <c r="BE36" s="270"/>
    </row>
    <row r="37" spans="1:107" ht="24" customHeight="1">
      <c r="A37" s="4970" t="s">
        <v>346</v>
      </c>
      <c r="B37" s="319"/>
      <c r="C37" s="290">
        <v>12</v>
      </c>
      <c r="D37" s="115">
        <f>SUM(E37:G37)</f>
        <v>0</v>
      </c>
      <c r="E37" s="318"/>
      <c r="F37" s="319"/>
      <c r="G37" s="320"/>
      <c r="H37" s="321"/>
      <c r="I37" s="275" t="s">
        <v>347</v>
      </c>
      <c r="J37" s="276">
        <v>4</v>
      </c>
      <c r="K37" s="354" t="s">
        <v>213</v>
      </c>
      <c r="L37" s="355" t="s">
        <v>214</v>
      </c>
      <c r="M37" s="279"/>
      <c r="N37" s="279"/>
      <c r="O37" s="279"/>
      <c r="P37" s="277"/>
      <c r="Q37" s="278"/>
      <c r="R37" s="279"/>
      <c r="S37" s="279"/>
      <c r="T37" s="279"/>
      <c r="U37" s="277"/>
      <c r="V37" s="278"/>
      <c r="W37" s="279"/>
      <c r="X37" s="279"/>
      <c r="Y37" s="279"/>
      <c r="Z37" s="277"/>
      <c r="AA37" s="278"/>
      <c r="AB37" s="279"/>
      <c r="AC37" s="280"/>
      <c r="AD37" s="279"/>
      <c r="AE37" s="71">
        <v>2</v>
      </c>
      <c r="AF37" s="281" t="s">
        <v>221</v>
      </c>
      <c r="AG37" s="282">
        <v>0.16</v>
      </c>
      <c r="AH37" s="282">
        <v>0.17</v>
      </c>
      <c r="AI37" s="74"/>
      <c r="AJ37" s="74"/>
      <c r="AK37" s="283">
        <f>SUM(AG37:AH37)</f>
        <v>0.33</v>
      </c>
      <c r="AL37" s="134"/>
      <c r="AM37" s="135"/>
      <c r="AN37" s="136"/>
      <c r="AO37" s="329"/>
      <c r="AP37" s="135"/>
      <c r="AQ37" s="136"/>
      <c r="AR37" s="285">
        <f>(M37+R37+W37+AB37)-B37</f>
        <v>0</v>
      </c>
      <c r="AS37" s="80">
        <f>(N37+S37+X37+AC37)-(C37+D37)</f>
        <v>-12</v>
      </c>
      <c r="AT37" s="286">
        <f>(O37+T37+Y37+AD37)-H37</f>
        <v>0</v>
      </c>
      <c r="AU37" s="270"/>
      <c r="AV37" s="270"/>
      <c r="AW37" s="270"/>
      <c r="AX37" s="270"/>
      <c r="AY37" s="270"/>
      <c r="AZ37" s="270"/>
      <c r="BA37" s="270"/>
      <c r="BB37" s="270"/>
      <c r="BC37" s="270"/>
      <c r="BD37" s="270"/>
      <c r="BE37" s="270"/>
    </row>
    <row r="38" spans="1:107" ht="24" customHeight="1">
      <c r="A38" s="4971"/>
      <c r="B38" s="319"/>
      <c r="C38" s="290">
        <v>12</v>
      </c>
      <c r="D38" s="115">
        <f t="shared" ref="D38:D39" si="46">SUM(E38:G38)</f>
        <v>0</v>
      </c>
      <c r="E38" s="318"/>
      <c r="F38" s="319"/>
      <c r="G38" s="273"/>
      <c r="H38" s="321"/>
      <c r="I38" s="275" t="s">
        <v>348</v>
      </c>
      <c r="J38" s="276">
        <v>4</v>
      </c>
      <c r="K38" s="277" t="s">
        <v>193</v>
      </c>
      <c r="L38" s="278" t="s">
        <v>194</v>
      </c>
      <c r="M38" s="279"/>
      <c r="N38" s="279"/>
      <c r="O38" s="279"/>
      <c r="P38" s="277"/>
      <c r="Q38" s="278"/>
      <c r="R38" s="279"/>
      <c r="S38" s="279"/>
      <c r="T38" s="279"/>
      <c r="U38" s="277"/>
      <c r="V38" s="278"/>
      <c r="W38" s="279"/>
      <c r="X38" s="279"/>
      <c r="Y38" s="279"/>
      <c r="Z38" s="277"/>
      <c r="AA38" s="278"/>
      <c r="AB38" s="279"/>
      <c r="AC38" s="280"/>
      <c r="AD38" s="279"/>
      <c r="AE38" s="71">
        <v>2</v>
      </c>
      <c r="AF38" s="281" t="s">
        <v>228</v>
      </c>
      <c r="AG38" s="282">
        <v>0.16</v>
      </c>
      <c r="AH38" s="282">
        <v>0.17</v>
      </c>
      <c r="AI38" s="74"/>
      <c r="AJ38" s="74"/>
      <c r="AK38" s="283">
        <f>SUM(AG38:AH38)</f>
        <v>0.33</v>
      </c>
      <c r="AL38" s="134"/>
      <c r="AM38" s="135"/>
      <c r="AN38" s="136"/>
      <c r="AO38" s="329"/>
      <c r="AP38" s="135"/>
      <c r="AQ38" s="136"/>
      <c r="AR38" s="285">
        <f t="shared" ref="AR38:AR39" si="47">(M38+R38+W38+AB38)-B38</f>
        <v>0</v>
      </c>
      <c r="AS38" s="80">
        <f t="shared" ref="AS38:AS39" si="48">(N38+S38+X38+AC38)-(C38+D38)</f>
        <v>-12</v>
      </c>
      <c r="AT38" s="286">
        <f t="shared" ref="AT38:AT39" si="49">(O38+T38+Y38+AD38)-H38</f>
        <v>0</v>
      </c>
      <c r="AU38" s="270"/>
      <c r="AV38" s="270"/>
      <c r="AW38" s="270"/>
      <c r="AX38" s="270"/>
      <c r="AY38" s="270"/>
      <c r="AZ38" s="270"/>
      <c r="BA38" s="270"/>
      <c r="BB38" s="270"/>
      <c r="BC38" s="270"/>
      <c r="BD38" s="270"/>
      <c r="BE38" s="270"/>
    </row>
    <row r="39" spans="1:107" s="270" customFormat="1" ht="24" customHeight="1">
      <c r="A39" s="4972"/>
      <c r="B39" s="290">
        <v>9</v>
      </c>
      <c r="C39" s="319"/>
      <c r="D39" s="115">
        <f t="shared" si="46"/>
        <v>6</v>
      </c>
      <c r="E39" s="323">
        <v>6</v>
      </c>
      <c r="F39" s="319"/>
      <c r="G39" s="273"/>
      <c r="H39" s="321"/>
      <c r="I39" s="275" t="s">
        <v>349</v>
      </c>
      <c r="J39" s="276">
        <v>4</v>
      </c>
      <c r="K39" s="277" t="s">
        <v>350</v>
      </c>
      <c r="L39" s="278" t="s">
        <v>351</v>
      </c>
      <c r="M39" s="279"/>
      <c r="N39" s="279"/>
      <c r="O39" s="279"/>
      <c r="P39" s="277" t="s">
        <v>352</v>
      </c>
      <c r="Q39" s="278" t="s">
        <v>353</v>
      </c>
      <c r="R39" s="279"/>
      <c r="S39" s="279"/>
      <c r="T39" s="279"/>
      <c r="U39" s="277"/>
      <c r="V39" s="278"/>
      <c r="W39" s="279"/>
      <c r="X39" s="279"/>
      <c r="Y39" s="279"/>
      <c r="Z39" s="277"/>
      <c r="AA39" s="278"/>
      <c r="AB39" s="279"/>
      <c r="AC39" s="280"/>
      <c r="AD39" s="279"/>
      <c r="AE39" s="71">
        <v>2</v>
      </c>
      <c r="AF39" s="281" t="s">
        <v>228</v>
      </c>
      <c r="AG39" s="282">
        <v>0.17</v>
      </c>
      <c r="AH39" s="282">
        <v>0.17</v>
      </c>
      <c r="AI39" s="74"/>
      <c r="AJ39" s="74"/>
      <c r="AK39" s="283">
        <f>SUM(AG39:AH39)</f>
        <v>0.34</v>
      </c>
      <c r="AL39" s="134"/>
      <c r="AM39" s="135"/>
      <c r="AN39" s="136"/>
      <c r="AO39" s="329"/>
      <c r="AP39" s="135"/>
      <c r="AQ39" s="136"/>
      <c r="AR39" s="285">
        <f t="shared" si="47"/>
        <v>-9</v>
      </c>
      <c r="AS39" s="80">
        <f t="shared" si="48"/>
        <v>-6</v>
      </c>
      <c r="AT39" s="286">
        <f t="shared" si="49"/>
        <v>0</v>
      </c>
      <c r="AU39" s="237"/>
      <c r="AV39" s="237"/>
      <c r="AW39" s="237"/>
      <c r="AX39" s="237"/>
      <c r="AY39" s="237"/>
      <c r="AZ39" s="237"/>
      <c r="BA39" s="237"/>
      <c r="BB39" s="237"/>
      <c r="BC39" s="237"/>
      <c r="BD39" s="237"/>
      <c r="BE39" s="237"/>
      <c r="BK39" s="237"/>
      <c r="BL39" s="237"/>
      <c r="BM39" s="237"/>
      <c r="BN39" s="237"/>
      <c r="BO39" s="237"/>
      <c r="BP39" s="237"/>
      <c r="BQ39" s="237"/>
      <c r="BR39" s="237"/>
      <c r="BS39" s="237"/>
      <c r="BT39" s="237"/>
      <c r="BU39" s="237"/>
      <c r="BV39" s="237"/>
      <c r="BW39" s="237"/>
      <c r="BX39" s="237"/>
      <c r="BY39" s="237"/>
      <c r="BZ39" s="237"/>
      <c r="CA39" s="237"/>
      <c r="CB39" s="237"/>
      <c r="CC39" s="237"/>
      <c r="CD39" s="237"/>
      <c r="CE39" s="237"/>
      <c r="CF39" s="237"/>
      <c r="CG39" s="237"/>
      <c r="CH39" s="237"/>
      <c r="CI39" s="237"/>
      <c r="CJ39" s="237"/>
      <c r="CK39" s="237"/>
      <c r="CL39" s="237"/>
      <c r="CM39" s="237"/>
      <c r="CN39" s="237"/>
      <c r="CO39" s="237"/>
      <c r="CP39" s="237"/>
      <c r="CQ39" s="237"/>
      <c r="CR39" s="237"/>
      <c r="CS39" s="237"/>
      <c r="CT39" s="237"/>
      <c r="CU39" s="237"/>
      <c r="CV39" s="237"/>
      <c r="CW39" s="237"/>
      <c r="CX39" s="237"/>
      <c r="CY39" s="237"/>
      <c r="CZ39" s="237"/>
      <c r="DA39" s="237"/>
      <c r="DB39" s="237"/>
      <c r="DC39" s="237"/>
    </row>
    <row r="40" spans="1:107">
      <c r="A40" s="292" t="s">
        <v>184</v>
      </c>
      <c r="B40" s="342">
        <f>SUM(B37:B39)</f>
        <v>9</v>
      </c>
      <c r="C40" s="342">
        <f>SUM(C37:C39)</f>
        <v>24</v>
      </c>
      <c r="D40" s="343">
        <f>SUM(D37:D39)</f>
        <v>6</v>
      </c>
      <c r="E40" s="344">
        <f t="shared" ref="E40:H40" si="50">SUM(E37:E39)</f>
        <v>6</v>
      </c>
      <c r="F40" s="342">
        <f t="shared" si="50"/>
        <v>0</v>
      </c>
      <c r="G40" s="345">
        <f t="shared" ref="G40" si="51">SUM(G37:G39)</f>
        <v>0</v>
      </c>
      <c r="H40" s="346">
        <f t="shared" si="50"/>
        <v>0</v>
      </c>
      <c r="I40" s="94"/>
      <c r="J40" s="95"/>
      <c r="K40" s="298"/>
      <c r="L40" s="299"/>
      <c r="M40" s="98"/>
      <c r="N40" s="98"/>
      <c r="O40" s="98"/>
      <c r="P40" s="99"/>
      <c r="Q40" s="300"/>
      <c r="R40" s="301"/>
      <c r="S40" s="301"/>
      <c r="T40" s="301"/>
      <c r="U40" s="298"/>
      <c r="V40" s="299"/>
      <c r="W40" s="98"/>
      <c r="X40" s="98"/>
      <c r="Y40" s="98"/>
      <c r="Z40" s="99"/>
      <c r="AA40" s="300"/>
      <c r="AB40" s="98"/>
      <c r="AC40" s="98"/>
      <c r="AD40" s="104"/>
      <c r="AE40" s="106"/>
      <c r="AF40" s="347"/>
      <c r="AG40" s="348"/>
      <c r="AH40" s="348"/>
      <c r="AI40" s="348"/>
      <c r="AJ40" s="348"/>
      <c r="AK40" s="304">
        <f>SUM(AK37:AK39)</f>
        <v>1</v>
      </c>
      <c r="AL40" s="349"/>
      <c r="AM40" s="306"/>
      <c r="AN40" s="307"/>
      <c r="AO40" s="308"/>
      <c r="AP40" s="306"/>
      <c r="AQ40" s="307"/>
      <c r="AR40" s="308"/>
      <c r="AS40" s="306"/>
      <c r="AT40" s="308"/>
    </row>
    <row r="41" spans="1:107" ht="30" customHeight="1">
      <c r="A41" s="4970" t="s">
        <v>354</v>
      </c>
      <c r="B41" s="356"/>
      <c r="C41" s="290">
        <v>16</v>
      </c>
      <c r="D41" s="115">
        <f>SUM(E41:G41)</f>
        <v>0</v>
      </c>
      <c r="E41" s="357"/>
      <c r="F41" s="356"/>
      <c r="G41" s="358"/>
      <c r="H41" s="359"/>
      <c r="I41" s="275" t="s">
        <v>313</v>
      </c>
      <c r="J41" s="276">
        <v>4</v>
      </c>
      <c r="K41" s="277" t="s">
        <v>314</v>
      </c>
      <c r="L41" s="278" t="s">
        <v>315</v>
      </c>
      <c r="M41" s="279"/>
      <c r="N41" s="279">
        <v>32</v>
      </c>
      <c r="O41" s="279"/>
      <c r="P41" s="277" t="s">
        <v>316</v>
      </c>
      <c r="Q41" s="278" t="s">
        <v>317</v>
      </c>
      <c r="R41" s="279"/>
      <c r="S41" s="279">
        <v>32</v>
      </c>
      <c r="T41" s="279"/>
      <c r="U41" s="277"/>
      <c r="V41" s="278"/>
      <c r="W41" s="279"/>
      <c r="X41" s="279"/>
      <c r="Y41" s="279"/>
      <c r="Z41" s="277"/>
      <c r="AA41" s="278"/>
      <c r="AB41" s="279"/>
      <c r="AC41" s="280"/>
      <c r="AD41" s="279"/>
      <c r="AE41" s="310" t="s">
        <v>227</v>
      </c>
      <c r="AF41" s="337" t="s">
        <v>228</v>
      </c>
      <c r="AG41" s="282">
        <v>0.13</v>
      </c>
      <c r="AH41" s="360" t="s">
        <v>229</v>
      </c>
      <c r="AI41" s="282">
        <v>0.12</v>
      </c>
      <c r="AJ41" s="74"/>
      <c r="AK41" s="283">
        <f>SUM(AG41:AJ41)</f>
        <v>0.25</v>
      </c>
      <c r="AL41" s="134"/>
      <c r="AM41" s="135"/>
      <c r="AN41" s="136"/>
      <c r="AO41" s="329"/>
      <c r="AP41" s="135"/>
      <c r="AQ41" s="136"/>
      <c r="AR41" s="285">
        <f>(M41+R41+W41+AB41)-B41</f>
        <v>0</v>
      </c>
      <c r="AS41" s="80">
        <f>(N41+S41+X41+AC41)-(C41+D41)</f>
        <v>48</v>
      </c>
      <c r="AT41" s="286">
        <f>(O41+T41+Y41+AD41)-H41</f>
        <v>0</v>
      </c>
    </row>
    <row r="42" spans="1:107" ht="30" customHeight="1">
      <c r="A42" s="4971"/>
      <c r="B42" s="356"/>
      <c r="C42" s="290">
        <v>16</v>
      </c>
      <c r="D42" s="115">
        <f t="shared" ref="D42:D43" si="52">SUM(E42:G42)</f>
        <v>0</v>
      </c>
      <c r="E42" s="357"/>
      <c r="F42" s="356"/>
      <c r="G42" s="358"/>
      <c r="H42" s="359"/>
      <c r="I42" s="275" t="s">
        <v>318</v>
      </c>
      <c r="J42" s="276"/>
      <c r="K42" s="277" t="s">
        <v>319</v>
      </c>
      <c r="L42" s="278"/>
      <c r="M42" s="279"/>
      <c r="N42" s="279"/>
      <c r="O42" s="279"/>
      <c r="P42" s="277"/>
      <c r="Q42" s="278"/>
      <c r="R42" s="279"/>
      <c r="S42" s="279"/>
      <c r="T42" s="279"/>
      <c r="U42" s="277"/>
      <c r="V42" s="278"/>
      <c r="W42" s="279"/>
      <c r="X42" s="279"/>
      <c r="Y42" s="279"/>
      <c r="Z42" s="277"/>
      <c r="AA42" s="278"/>
      <c r="AB42" s="279"/>
      <c r="AC42" s="280"/>
      <c r="AD42" s="279"/>
      <c r="AE42" s="310" t="s">
        <v>227</v>
      </c>
      <c r="AF42" s="337" t="s">
        <v>228</v>
      </c>
      <c r="AG42" s="282">
        <v>0.13</v>
      </c>
      <c r="AH42" s="360" t="s">
        <v>229</v>
      </c>
      <c r="AI42" s="282">
        <v>0.12</v>
      </c>
      <c r="AJ42" s="74"/>
      <c r="AK42" s="283">
        <f>SUM(AG42:AJ42)</f>
        <v>0.25</v>
      </c>
      <c r="AL42" s="134"/>
      <c r="AM42" s="135"/>
      <c r="AN42" s="136"/>
      <c r="AO42" s="329"/>
      <c r="AP42" s="135"/>
      <c r="AQ42" s="136"/>
      <c r="AR42" s="285">
        <f t="shared" ref="AR42:AR43" si="53">(M42+R42+W42+AB42)-B42</f>
        <v>0</v>
      </c>
      <c r="AS42" s="80">
        <f t="shared" ref="AS42:AS43" si="54">(N42+S42+X42+AC42)-(C42+D42)</f>
        <v>-16</v>
      </c>
      <c r="AT42" s="286">
        <f t="shared" ref="AT42:AT43" si="55">(O42+T42+Y42+AD42)-H42</f>
        <v>0</v>
      </c>
    </row>
    <row r="43" spans="1:107" ht="30" customHeight="1">
      <c r="A43" s="4971"/>
      <c r="B43" s="319"/>
      <c r="C43" s="290">
        <v>8</v>
      </c>
      <c r="D43" s="115">
        <f t="shared" si="52"/>
        <v>0</v>
      </c>
      <c r="E43" s="318"/>
      <c r="F43" s="319"/>
      <c r="G43" s="358"/>
      <c r="H43" s="321"/>
      <c r="I43" s="275" t="s">
        <v>355</v>
      </c>
      <c r="J43" s="276">
        <v>4</v>
      </c>
      <c r="K43" s="327" t="s">
        <v>356</v>
      </c>
      <c r="L43" s="361" t="s">
        <v>300</v>
      </c>
      <c r="M43" s="279"/>
      <c r="N43" s="279"/>
      <c r="O43" s="279"/>
      <c r="P43" s="277"/>
      <c r="Q43" s="278"/>
      <c r="R43" s="279"/>
      <c r="S43" s="279"/>
      <c r="T43" s="279"/>
      <c r="U43" s="277"/>
      <c r="V43" s="278"/>
      <c r="W43" s="279"/>
      <c r="X43" s="279"/>
      <c r="Y43" s="279"/>
      <c r="Z43" s="277"/>
      <c r="AA43" s="278"/>
      <c r="AB43" s="279"/>
      <c r="AC43" s="280"/>
      <c r="AD43" s="279"/>
      <c r="AE43" s="86">
        <v>3</v>
      </c>
      <c r="AF43" s="281" t="s">
        <v>357</v>
      </c>
      <c r="AG43" s="282">
        <v>0.16</v>
      </c>
      <c r="AH43" s="282">
        <v>0.17</v>
      </c>
      <c r="AI43" s="282">
        <v>0.17</v>
      </c>
      <c r="AJ43" s="74"/>
      <c r="AK43" s="283">
        <f>SUM(AG43:AJ43)</f>
        <v>0.5</v>
      </c>
      <c r="AL43" s="134"/>
      <c r="AM43" s="135"/>
      <c r="AN43" s="136"/>
      <c r="AO43" s="329"/>
      <c r="AP43" s="135"/>
      <c r="AQ43" s="136"/>
      <c r="AR43" s="285">
        <f t="shared" si="53"/>
        <v>0</v>
      </c>
      <c r="AS43" s="80">
        <f t="shared" si="54"/>
        <v>-8</v>
      </c>
      <c r="AT43" s="286">
        <f t="shared" si="55"/>
        <v>0</v>
      </c>
    </row>
    <row r="44" spans="1:107">
      <c r="A44" s="292" t="s">
        <v>184</v>
      </c>
      <c r="B44" s="342">
        <f>SUM(B41:B43)</f>
        <v>0</v>
      </c>
      <c r="C44" s="342">
        <f>SUM(C41:C43)</f>
        <v>40</v>
      </c>
      <c r="D44" s="343">
        <f>SUM(D41:D43)</f>
        <v>0</v>
      </c>
      <c r="E44" s="344">
        <f t="shared" ref="E44:H44" si="56">SUM(E41:E43)</f>
        <v>0</v>
      </c>
      <c r="F44" s="342">
        <f t="shared" si="56"/>
        <v>0</v>
      </c>
      <c r="G44" s="345">
        <f t="shared" ref="G44" si="57">SUM(G41:G43)</f>
        <v>0</v>
      </c>
      <c r="H44" s="346">
        <f t="shared" si="56"/>
        <v>0</v>
      </c>
      <c r="I44" s="94"/>
      <c r="J44" s="95"/>
      <c r="K44" s="298"/>
      <c r="L44" s="299"/>
      <c r="M44" s="98"/>
      <c r="N44" s="98"/>
      <c r="O44" s="98"/>
      <c r="P44" s="99"/>
      <c r="Q44" s="300"/>
      <c r="R44" s="301"/>
      <c r="S44" s="301"/>
      <c r="T44" s="301"/>
      <c r="U44" s="298"/>
      <c r="V44" s="299"/>
      <c r="W44" s="98"/>
      <c r="X44" s="98"/>
      <c r="Y44" s="98"/>
      <c r="Z44" s="99"/>
      <c r="AA44" s="300"/>
      <c r="AB44" s="98"/>
      <c r="AC44" s="98"/>
      <c r="AD44" s="104"/>
      <c r="AE44" s="106"/>
      <c r="AF44" s="347"/>
      <c r="AG44" s="348"/>
      <c r="AH44" s="348"/>
      <c r="AI44" s="348"/>
      <c r="AJ44" s="348"/>
      <c r="AK44" s="304">
        <f>SUM(AK41:AK43)</f>
        <v>1</v>
      </c>
      <c r="AL44" s="349"/>
      <c r="AM44" s="306"/>
      <c r="AN44" s="307"/>
      <c r="AO44" s="308"/>
      <c r="AP44" s="306"/>
      <c r="AQ44" s="307"/>
      <c r="AR44" s="308"/>
      <c r="AS44" s="306"/>
      <c r="AT44" s="308"/>
    </row>
    <row r="45" spans="1:107" ht="30" customHeight="1">
      <c r="A45" s="4970" t="s">
        <v>358</v>
      </c>
      <c r="B45" s="319"/>
      <c r="C45" s="319"/>
      <c r="D45" s="115">
        <f>SUM(E45:G45)</f>
        <v>20</v>
      </c>
      <c r="E45" s="318"/>
      <c r="F45" s="322">
        <v>20</v>
      </c>
      <c r="G45" s="320"/>
      <c r="H45" s="321"/>
      <c r="I45" s="275" t="s">
        <v>359</v>
      </c>
      <c r="J45" s="276">
        <v>4</v>
      </c>
      <c r="K45" s="277" t="s">
        <v>188</v>
      </c>
      <c r="L45" s="278" t="s">
        <v>189</v>
      </c>
      <c r="M45" s="279"/>
      <c r="N45" s="279"/>
      <c r="O45" s="279"/>
      <c r="P45" s="277"/>
      <c r="Q45" s="278"/>
      <c r="R45" s="279"/>
      <c r="S45" s="279"/>
      <c r="T45" s="279"/>
      <c r="U45" s="277"/>
      <c r="V45" s="278"/>
      <c r="W45" s="279"/>
      <c r="X45" s="279"/>
      <c r="Y45" s="279"/>
      <c r="Z45" s="277"/>
      <c r="AA45" s="278"/>
      <c r="AB45" s="279"/>
      <c r="AC45" s="280"/>
      <c r="AD45" s="279"/>
      <c r="AE45" s="86">
        <v>3</v>
      </c>
      <c r="AF45" s="281" t="s">
        <v>228</v>
      </c>
      <c r="AG45" s="282">
        <v>0.08</v>
      </c>
      <c r="AH45" s="282">
        <v>0.08</v>
      </c>
      <c r="AI45" s="282">
        <v>0.09</v>
      </c>
      <c r="AJ45" s="74"/>
      <c r="AK45" s="283">
        <f>SUM(AG45:AJ45)</f>
        <v>0.25</v>
      </c>
      <c r="AL45" s="338"/>
      <c r="AM45" s="339"/>
      <c r="AN45" s="340"/>
      <c r="AO45" s="341"/>
      <c r="AP45" s="339"/>
      <c r="AQ45" s="340"/>
      <c r="AR45" s="285">
        <f>(M45+R45+W45+AB45)-B45</f>
        <v>0</v>
      </c>
      <c r="AS45" s="80">
        <f>(N45+S45+X45+AC45)-(C45+D45)</f>
        <v>-20</v>
      </c>
      <c r="AT45" s="286">
        <f>(O45+T45+Y45+AD45)-H45</f>
        <v>0</v>
      </c>
    </row>
    <row r="46" spans="1:107" ht="30" customHeight="1">
      <c r="A46" s="4971"/>
      <c r="B46" s="319"/>
      <c r="C46" s="319"/>
      <c r="D46" s="115">
        <f t="shared" ref="D46:D47" si="58">SUM(E46:G46)</f>
        <v>20</v>
      </c>
      <c r="E46" s="323">
        <v>20</v>
      </c>
      <c r="F46" s="319"/>
      <c r="G46" s="320"/>
      <c r="H46" s="321"/>
      <c r="I46" s="275" t="s">
        <v>360</v>
      </c>
      <c r="J46" s="276">
        <v>4</v>
      </c>
      <c r="K46" s="67" t="s">
        <v>188</v>
      </c>
      <c r="L46" s="328" t="s">
        <v>189</v>
      </c>
      <c r="M46" s="279"/>
      <c r="N46" s="279">
        <v>20</v>
      </c>
      <c r="O46" s="279"/>
      <c r="P46" s="362" t="s">
        <v>197</v>
      </c>
      <c r="Q46" s="363" t="s">
        <v>198</v>
      </c>
      <c r="R46" s="279"/>
      <c r="S46" s="279">
        <v>20</v>
      </c>
      <c r="T46" s="279"/>
      <c r="U46" s="364" t="s">
        <v>329</v>
      </c>
      <c r="V46" s="365" t="s">
        <v>330</v>
      </c>
      <c r="W46" s="279"/>
      <c r="X46" s="279">
        <v>20</v>
      </c>
      <c r="Y46" s="279"/>
      <c r="Z46" s="366" t="s">
        <v>325</v>
      </c>
      <c r="AA46" s="365" t="s">
        <v>361</v>
      </c>
      <c r="AB46" s="279"/>
      <c r="AC46" s="280">
        <v>20</v>
      </c>
      <c r="AD46" s="279"/>
      <c r="AE46" s="367">
        <v>4</v>
      </c>
      <c r="AF46" s="281" t="s">
        <v>362</v>
      </c>
      <c r="AG46" s="282">
        <v>0.1</v>
      </c>
      <c r="AH46" s="282">
        <v>0.1</v>
      </c>
      <c r="AI46" s="282">
        <v>0.15</v>
      </c>
      <c r="AJ46" s="282">
        <v>0.15</v>
      </c>
      <c r="AK46" s="283">
        <f t="shared" ref="AK46:AK47" si="59">SUM(AG46:AJ46)</f>
        <v>0.5</v>
      </c>
      <c r="AL46" s="338"/>
      <c r="AM46" s="339"/>
      <c r="AN46" s="340"/>
      <c r="AO46" s="341"/>
      <c r="AP46" s="339"/>
      <c r="AQ46" s="340"/>
      <c r="AR46" s="285">
        <f t="shared" ref="AR46:AR47" si="60">(M46+R46+W46+AB46)-B46</f>
        <v>0</v>
      </c>
      <c r="AS46" s="80">
        <f t="shared" ref="AS46:AS47" si="61">(N46+S46+X46+AC46)-(C46+D46)</f>
        <v>60</v>
      </c>
      <c r="AT46" s="286">
        <f t="shared" ref="AT46:AT47" si="62">(O46+T46+Y46+AD46)-H46</f>
        <v>0</v>
      </c>
    </row>
    <row r="47" spans="1:107" ht="30" customHeight="1">
      <c r="A47" s="4972"/>
      <c r="B47" s="319"/>
      <c r="C47" s="319"/>
      <c r="D47" s="115">
        <f t="shared" si="58"/>
        <v>8</v>
      </c>
      <c r="E47" s="318"/>
      <c r="F47" s="322">
        <v>8</v>
      </c>
      <c r="G47" s="320"/>
      <c r="H47" s="321"/>
      <c r="I47" s="275" t="s">
        <v>363</v>
      </c>
      <c r="J47" s="276">
        <v>4</v>
      </c>
      <c r="K47" s="368" t="s">
        <v>364</v>
      </c>
      <c r="L47" s="363" t="s">
        <v>336</v>
      </c>
      <c r="M47" s="279"/>
      <c r="N47" s="279"/>
      <c r="O47" s="279"/>
      <c r="P47" s="277"/>
      <c r="Q47" s="278"/>
      <c r="R47" s="279"/>
      <c r="S47" s="279"/>
      <c r="T47" s="279"/>
      <c r="U47" s="277"/>
      <c r="V47" s="278"/>
      <c r="W47" s="279"/>
      <c r="X47" s="279"/>
      <c r="Y47" s="279"/>
      <c r="Z47" s="277"/>
      <c r="AA47" s="278"/>
      <c r="AB47" s="279"/>
      <c r="AC47" s="280"/>
      <c r="AD47" s="279"/>
      <c r="AE47" s="71" t="s">
        <v>365</v>
      </c>
      <c r="AF47" s="281" t="s">
        <v>221</v>
      </c>
      <c r="AG47" s="282">
        <v>0.12</v>
      </c>
      <c r="AH47" s="282">
        <v>0.13</v>
      </c>
      <c r="AI47" s="74"/>
      <c r="AJ47" s="74"/>
      <c r="AK47" s="283">
        <f t="shared" si="59"/>
        <v>0.25</v>
      </c>
      <c r="AL47" s="338"/>
      <c r="AM47" s="339"/>
      <c r="AN47" s="340"/>
      <c r="AO47" s="341"/>
      <c r="AP47" s="339"/>
      <c r="AQ47" s="340"/>
      <c r="AR47" s="285">
        <f t="shared" si="60"/>
        <v>0</v>
      </c>
      <c r="AS47" s="80">
        <f t="shared" si="61"/>
        <v>-8</v>
      </c>
      <c r="AT47" s="286">
        <f t="shared" si="62"/>
        <v>0</v>
      </c>
    </row>
    <row r="48" spans="1:107" ht="15.75" thickBot="1">
      <c r="A48" s="292" t="s">
        <v>184</v>
      </c>
      <c r="B48" s="369">
        <f t="shared" ref="B48:C48" si="63">SUM(B45:B47)</f>
        <v>0</v>
      </c>
      <c r="C48" s="369">
        <f t="shared" si="63"/>
        <v>0</v>
      </c>
      <c r="D48" s="370">
        <f>SUM(D45:D47)</f>
        <v>48</v>
      </c>
      <c r="E48" s="371">
        <f t="shared" ref="E48:H48" si="64">SUM(E45:E47)</f>
        <v>20</v>
      </c>
      <c r="F48" s="369">
        <f t="shared" si="64"/>
        <v>28</v>
      </c>
      <c r="G48" s="372">
        <f t="shared" ref="G48" si="65">SUM(G45:G47)</f>
        <v>0</v>
      </c>
      <c r="H48" s="373">
        <f t="shared" si="64"/>
        <v>0</v>
      </c>
      <c r="I48" s="94"/>
      <c r="J48" s="95"/>
      <c r="K48" s="374"/>
      <c r="L48" s="95"/>
      <c r="M48" s="98"/>
      <c r="N48" s="98"/>
      <c r="O48" s="98"/>
      <c r="P48" s="99"/>
      <c r="Q48" s="300"/>
      <c r="R48" s="301"/>
      <c r="S48" s="301"/>
      <c r="T48" s="301"/>
      <c r="U48" s="298"/>
      <c r="V48" s="299"/>
      <c r="W48" s="98"/>
      <c r="X48" s="98"/>
      <c r="Y48" s="98"/>
      <c r="Z48" s="99"/>
      <c r="AA48" s="300"/>
      <c r="AB48" s="98"/>
      <c r="AC48" s="98"/>
      <c r="AD48" s="106"/>
      <c r="AE48" s="375"/>
      <c r="AF48" s="376"/>
      <c r="AG48" s="377"/>
      <c r="AH48" s="377"/>
      <c r="AI48" s="377"/>
      <c r="AJ48" s="377"/>
      <c r="AK48" s="304">
        <f>SUM(AK45:AK47)</f>
        <v>1</v>
      </c>
      <c r="AL48" s="378"/>
      <c r="AM48" s="379"/>
      <c r="AN48" s="380"/>
      <c r="AO48" s="381"/>
      <c r="AP48" s="379"/>
      <c r="AQ48" s="380"/>
      <c r="AR48" s="308"/>
      <c r="AS48" s="306"/>
      <c r="AT48" s="308"/>
    </row>
    <row r="49" spans="1:46" ht="15.75" thickBot="1">
      <c r="A49" s="382" t="s">
        <v>255</v>
      </c>
      <c r="B49" s="383">
        <f>SUM(B48,B44,B40,B36,B32,B27,B22,B18,B14,B10)</f>
        <v>144</v>
      </c>
      <c r="C49" s="384">
        <f>SUM(C48,C44,C40,C36,C32,C27,C22,C18,C14,C10)</f>
        <v>222</v>
      </c>
      <c r="D49" s="384">
        <f>SUM(D48,D44,D40,D36,D32,D27,D22,D18,D14,D10)</f>
        <v>122</v>
      </c>
      <c r="E49" s="385">
        <f t="shared" ref="E49:H49" si="66">SUM(E48,E44,E40,E36,E32,E27,E22,E18,E14,E10)</f>
        <v>70</v>
      </c>
      <c r="F49" s="386">
        <f t="shared" si="66"/>
        <v>52</v>
      </c>
      <c r="G49" s="387">
        <f>SUM(G48,G44,G40,G36,G32,G27,G22,G18,G14,G10)</f>
        <v>0</v>
      </c>
      <c r="H49" s="384">
        <f t="shared" si="66"/>
        <v>0</v>
      </c>
      <c r="I49" s="388"/>
      <c r="J49" s="389"/>
      <c r="K49" s="390"/>
      <c r="L49" s="391"/>
      <c r="M49" s="392"/>
      <c r="N49" s="392"/>
      <c r="O49" s="392"/>
      <c r="P49" s="393"/>
      <c r="Q49" s="394"/>
      <c r="R49" s="392"/>
      <c r="S49" s="392"/>
      <c r="T49" s="392"/>
      <c r="U49" s="393"/>
      <c r="V49" s="394"/>
      <c r="W49" s="392"/>
      <c r="X49" s="392"/>
      <c r="Y49" s="392"/>
      <c r="Z49" s="393"/>
      <c r="AA49" s="394"/>
      <c r="AB49" s="392"/>
      <c r="AC49" s="392"/>
      <c r="AD49" s="395"/>
      <c r="AE49" s="395"/>
      <c r="AF49" s="396"/>
      <c r="AG49" s="396"/>
      <c r="AH49" s="396"/>
      <c r="AI49" s="396"/>
      <c r="AJ49" s="396"/>
      <c r="AK49" s="396"/>
      <c r="AL49" s="397"/>
      <c r="AM49" s="398"/>
      <c r="AN49" s="398"/>
      <c r="AO49" s="398"/>
      <c r="AP49" s="398"/>
      <c r="AQ49" s="398"/>
      <c r="AR49" s="398"/>
      <c r="AS49" s="398"/>
      <c r="AT49" s="398"/>
    </row>
    <row r="50" spans="1:46" ht="15.75" thickBot="1">
      <c r="A50" s="399"/>
      <c r="B50" s="399"/>
      <c r="I50" s="400"/>
      <c r="J50" s="401"/>
      <c r="M50" s="403"/>
      <c r="N50" s="403"/>
      <c r="O50" s="403"/>
      <c r="R50" s="403"/>
      <c r="S50" s="403"/>
      <c r="T50" s="403"/>
      <c r="W50" s="403"/>
      <c r="X50" s="403"/>
      <c r="Y50" s="403"/>
      <c r="AB50" s="403"/>
      <c r="AC50" s="403"/>
      <c r="AD50" s="403"/>
      <c r="AE50" s="403"/>
    </row>
    <row r="51" spans="1:46" ht="16.5" thickBot="1">
      <c r="A51" s="206" t="s">
        <v>124</v>
      </c>
      <c r="B51"/>
      <c r="C51"/>
      <c r="D51" s="207"/>
      <c r="E51" s="207"/>
      <c r="F51" s="207"/>
      <c r="G51" s="207"/>
      <c r="H51" s="207"/>
      <c r="I51" s="206" t="s">
        <v>124</v>
      </c>
      <c r="M51" s="403"/>
      <c r="N51" s="403"/>
      <c r="O51" s="403"/>
      <c r="R51" s="403"/>
      <c r="S51" s="403"/>
      <c r="T51" s="403"/>
      <c r="W51" s="403"/>
      <c r="X51" s="403"/>
      <c r="Y51" s="403"/>
      <c r="AB51" s="403"/>
      <c r="AC51" s="403"/>
      <c r="AD51" s="403"/>
      <c r="AE51" s="403"/>
      <c r="AK51" s="405" t="s">
        <v>256</v>
      </c>
      <c r="AL51" s="406"/>
      <c r="AM51" s="406"/>
      <c r="AN51" s="407"/>
      <c r="AO51" s="4991" t="s">
        <v>257</v>
      </c>
      <c r="AP51" s="4992"/>
      <c r="AQ51" s="4992"/>
      <c r="AR51" s="4993"/>
    </row>
    <row r="52" spans="1:46" ht="16.5" thickBot="1">
      <c r="A52" s="211" t="s">
        <v>258</v>
      </c>
      <c r="B52"/>
      <c r="C52"/>
      <c r="D52" s="207"/>
      <c r="E52" s="207"/>
      <c r="F52" s="207"/>
      <c r="G52" s="207"/>
      <c r="H52" s="207"/>
      <c r="I52" s="212" t="s">
        <v>259</v>
      </c>
      <c r="M52" s="403"/>
      <c r="N52" s="403"/>
      <c r="O52" s="403"/>
      <c r="R52" s="403"/>
      <c r="S52" s="403"/>
      <c r="T52" s="403"/>
      <c r="W52" s="403"/>
      <c r="X52" s="403"/>
      <c r="Y52" s="403"/>
      <c r="AB52" s="403"/>
      <c r="AC52" s="403"/>
      <c r="AD52" s="403"/>
      <c r="AE52" s="403"/>
      <c r="AK52" s="4979" t="s">
        <v>366</v>
      </c>
      <c r="AL52" s="4980"/>
      <c r="AM52" s="4980"/>
      <c r="AN52" s="4981"/>
      <c r="AO52" s="408" t="s">
        <v>261</v>
      </c>
      <c r="AP52" s="409" t="s">
        <v>262</v>
      </c>
      <c r="AQ52" s="410" t="s">
        <v>367</v>
      </c>
      <c r="AR52" s="410" t="s">
        <v>264</v>
      </c>
    </row>
    <row r="53" spans="1:46" ht="16.5" thickBot="1">
      <c r="A53" s="216" t="s">
        <v>265</v>
      </c>
      <c r="B53"/>
      <c r="C53"/>
      <c r="D53" s="207"/>
      <c r="E53" s="207"/>
      <c r="F53" s="207"/>
      <c r="G53" s="207"/>
      <c r="H53" s="207"/>
      <c r="I53" s="212" t="s">
        <v>266</v>
      </c>
      <c r="M53" s="403"/>
      <c r="N53" s="403"/>
      <c r="O53" s="403"/>
      <c r="R53" s="403"/>
      <c r="S53" s="403"/>
      <c r="T53" s="403"/>
      <c r="W53" s="403"/>
      <c r="X53" s="403"/>
      <c r="Y53" s="403"/>
      <c r="AB53" s="403"/>
      <c r="AC53" s="403"/>
      <c r="AD53" s="403"/>
      <c r="AE53" s="403"/>
      <c r="AK53" s="4982" t="s">
        <v>368</v>
      </c>
      <c r="AL53" s="4983"/>
      <c r="AM53" s="4983"/>
      <c r="AN53" s="4984"/>
      <c r="AO53" s="414">
        <f>B49</f>
        <v>144</v>
      </c>
      <c r="AP53" s="415">
        <f t="shared" ref="AP53:AQ53" si="67">C49</f>
        <v>222</v>
      </c>
      <c r="AQ53" s="416">
        <f t="shared" si="67"/>
        <v>122</v>
      </c>
      <c r="AR53" s="416">
        <f>H49</f>
        <v>0</v>
      </c>
    </row>
    <row r="54" spans="1:46" ht="15.75">
      <c r="A54" s="211" t="s">
        <v>268</v>
      </c>
      <c r="B54"/>
      <c r="C54"/>
      <c r="D54" s="207"/>
      <c r="E54" s="207"/>
      <c r="F54" s="207"/>
      <c r="G54" s="207"/>
      <c r="H54" s="207"/>
      <c r="I54" s="212" t="s">
        <v>269</v>
      </c>
      <c r="M54" s="403"/>
      <c r="N54" s="403"/>
      <c r="O54" s="403"/>
      <c r="R54" s="403"/>
      <c r="S54" s="403"/>
      <c r="T54" s="403"/>
      <c r="W54" s="403"/>
      <c r="X54" s="403"/>
      <c r="Y54" s="403"/>
      <c r="AB54" s="403"/>
      <c r="AC54" s="403"/>
      <c r="AD54" s="403"/>
      <c r="AE54" s="403"/>
      <c r="AK54" s="4985" t="s">
        <v>369</v>
      </c>
      <c r="AL54" s="4986"/>
      <c r="AM54" s="4986"/>
      <c r="AN54" s="4987"/>
      <c r="AO54" s="419"/>
      <c r="AP54" s="420" t="s">
        <v>271</v>
      </c>
    </row>
    <row r="55" spans="1:46" ht="16.5" thickBot="1">
      <c r="A55" s="223" t="s">
        <v>272</v>
      </c>
      <c r="B55"/>
      <c r="C55"/>
      <c r="D55" s="207"/>
      <c r="E55" s="207"/>
      <c r="F55" s="207"/>
      <c r="G55" s="207"/>
      <c r="H55" s="207"/>
      <c r="I55" s="212" t="s">
        <v>273</v>
      </c>
      <c r="M55" s="403"/>
      <c r="N55" s="403"/>
      <c r="O55" s="403"/>
      <c r="R55" s="403"/>
      <c r="S55" s="403"/>
      <c r="T55" s="403"/>
      <c r="W55" s="403"/>
      <c r="X55" s="403"/>
      <c r="Y55" s="403"/>
      <c r="AB55" s="403"/>
      <c r="AC55" s="403"/>
      <c r="AD55" s="403"/>
      <c r="AE55" s="403"/>
      <c r="AK55" s="4988" t="s">
        <v>370</v>
      </c>
      <c r="AL55" s="4989"/>
      <c r="AM55" s="4989"/>
      <c r="AN55" s="4990"/>
      <c r="AO55" s="419"/>
      <c r="AP55" s="421">
        <f>SUM(AO53+AP53+AQ53+AR53)</f>
        <v>488</v>
      </c>
    </row>
    <row r="56" spans="1:46" ht="15.75">
      <c r="A56" s="223" t="s">
        <v>275</v>
      </c>
      <c r="B56"/>
      <c r="C56"/>
      <c r="D56" s="207"/>
      <c r="E56" s="207"/>
      <c r="F56" s="207"/>
      <c r="G56" s="207"/>
      <c r="H56" s="207"/>
      <c r="I56" s="225" t="s">
        <v>276</v>
      </c>
    </row>
    <row r="57" spans="1:46" ht="15.75">
      <c r="A57" s="223" t="s">
        <v>277</v>
      </c>
      <c r="B57"/>
      <c r="C57"/>
      <c r="D57" s="207"/>
      <c r="E57" s="207"/>
      <c r="F57" s="207"/>
      <c r="G57" s="207"/>
      <c r="H57" s="207"/>
      <c r="I57" s="212" t="s">
        <v>278</v>
      </c>
    </row>
    <row r="58" spans="1:46" ht="15.75">
      <c r="A58" s="223" t="s">
        <v>279</v>
      </c>
      <c r="B58"/>
      <c r="C58"/>
      <c r="D58" s="207"/>
      <c r="E58" s="207"/>
      <c r="F58" s="207"/>
      <c r="G58" s="207"/>
      <c r="H58" s="207"/>
      <c r="I58" s="225" t="s">
        <v>280</v>
      </c>
    </row>
    <row r="59" spans="1:46" ht="15.75">
      <c r="A59" s="223" t="s">
        <v>281</v>
      </c>
      <c r="B59"/>
      <c r="C59"/>
      <c r="D59" s="207"/>
      <c r="E59" s="207"/>
      <c r="F59" s="207"/>
      <c r="G59" s="207"/>
      <c r="H59" s="207"/>
      <c r="I59" s="225" t="s">
        <v>282</v>
      </c>
    </row>
    <row r="60" spans="1:46" ht="16.5" thickBot="1">
      <c r="A60" s="226" t="s">
        <v>283</v>
      </c>
      <c r="B60"/>
      <c r="C60"/>
      <c r="D60" s="207"/>
      <c r="E60" s="207"/>
      <c r="F60" s="207"/>
      <c r="G60" s="207"/>
      <c r="H60" s="207"/>
      <c r="I60" s="227" t="s">
        <v>284</v>
      </c>
    </row>
    <row r="61" spans="1:46">
      <c r="A61"/>
    </row>
    <row r="62" spans="1:46">
      <c r="A62"/>
    </row>
    <row r="63" spans="1:46">
      <c r="A63"/>
    </row>
    <row r="64" spans="1:46">
      <c r="A64"/>
    </row>
    <row r="65" spans="1:1">
      <c r="A65"/>
    </row>
    <row r="66" spans="1:1">
      <c r="A66"/>
    </row>
  </sheetData>
  <sheetProtection algorithmName="SHA-512" hashValue="BIvfARdDD4N+J8U/qVb2h7b8ciaXj1xC8QxcWN3Lu9CuthS+Mp1R1fh9i7XXtAhv0AYbINdNnfdHhYzG22pZmA==" saltValue="yhrEUnxRNxjGDG1t6ZvGFQ==" spinCount="100000" sheet="1" objects="1" scenarios="1"/>
  <protectedRanges>
    <protectedRange sqref="K7:AD47" name="Plage1"/>
  </protectedRanges>
  <mergeCells count="34">
    <mergeCell ref="AF5:AJ5"/>
    <mergeCell ref="AF4:AK4"/>
    <mergeCell ref="AL4:AN4"/>
    <mergeCell ref="AO4:AQ4"/>
    <mergeCell ref="A4:A5"/>
    <mergeCell ref="B4:D4"/>
    <mergeCell ref="I4:I5"/>
    <mergeCell ref="K4:O4"/>
    <mergeCell ref="P4:T4"/>
    <mergeCell ref="U4:Y4"/>
    <mergeCell ref="Z4:AD4"/>
    <mergeCell ref="AK52:AN52"/>
    <mergeCell ref="AK53:AN53"/>
    <mergeCell ref="AK54:AN54"/>
    <mergeCell ref="AK55:AN55"/>
    <mergeCell ref="AO51:AR51"/>
    <mergeCell ref="A1:A2"/>
    <mergeCell ref="B1:J2"/>
    <mergeCell ref="B3:J3"/>
    <mergeCell ref="AK2:AM2"/>
    <mergeCell ref="AK1:AN1"/>
    <mergeCell ref="K1:L1"/>
    <mergeCell ref="K2:L2"/>
    <mergeCell ref="K3:L3"/>
    <mergeCell ref="A7:A9"/>
    <mergeCell ref="A29:A31"/>
    <mergeCell ref="A33:A35"/>
    <mergeCell ref="A37:A39"/>
    <mergeCell ref="A45:A47"/>
    <mergeCell ref="A15:A17"/>
    <mergeCell ref="A19:A21"/>
    <mergeCell ref="A11:A13"/>
    <mergeCell ref="A41:A43"/>
    <mergeCell ref="A23:A26"/>
  </mergeCells>
  <phoneticPr fontId="50" type="noConversion"/>
  <conditionalFormatting sqref="AK51">
    <cfRule type="cellIs" dxfId="863" priority="68" operator="equal">
      <formula>"_A_TROUVER"</formula>
    </cfRule>
  </conditionalFormatting>
  <conditionalFormatting sqref="AR7:AR9">
    <cfRule type="cellIs" dxfId="862" priority="59" operator="lessThan">
      <formula>0</formula>
    </cfRule>
  </conditionalFormatting>
  <conditionalFormatting sqref="AR11:AR13">
    <cfRule type="cellIs" dxfId="861" priority="53" operator="lessThan">
      <formula>0</formula>
    </cfRule>
  </conditionalFormatting>
  <conditionalFormatting sqref="AR15:AR17">
    <cfRule type="cellIs" dxfId="860" priority="47" operator="lessThan">
      <formula>0</formula>
    </cfRule>
  </conditionalFormatting>
  <conditionalFormatting sqref="AR19:AR21">
    <cfRule type="cellIs" dxfId="859" priority="41" operator="lessThan">
      <formula>0</formula>
    </cfRule>
  </conditionalFormatting>
  <conditionalFormatting sqref="AR23:AR26">
    <cfRule type="cellIs" dxfId="858" priority="35" operator="lessThan">
      <formula>0</formula>
    </cfRule>
  </conditionalFormatting>
  <conditionalFormatting sqref="AR29:AR31">
    <cfRule type="cellIs" dxfId="857" priority="29" operator="lessThan">
      <formula>0</formula>
    </cfRule>
  </conditionalFormatting>
  <conditionalFormatting sqref="AR33:AR35">
    <cfRule type="cellIs" dxfId="856" priority="23" operator="lessThan">
      <formula>0</formula>
    </cfRule>
  </conditionalFormatting>
  <conditionalFormatting sqref="AR37:AR39">
    <cfRule type="cellIs" dxfId="855" priority="17" operator="lessThan">
      <formula>0</formula>
    </cfRule>
  </conditionalFormatting>
  <conditionalFormatting sqref="AR41:AR43">
    <cfRule type="cellIs" dxfId="854" priority="11" operator="lessThan">
      <formula>0</formula>
    </cfRule>
  </conditionalFormatting>
  <conditionalFormatting sqref="AR45:AR47">
    <cfRule type="cellIs" dxfId="853" priority="5" operator="lessThan">
      <formula>0</formula>
    </cfRule>
  </conditionalFormatting>
  <conditionalFormatting sqref="AR7:AT9">
    <cfRule type="cellIs" dxfId="852" priority="56" operator="greaterThan">
      <formula>0</formula>
    </cfRule>
  </conditionalFormatting>
  <conditionalFormatting sqref="AR11:AT13">
    <cfRule type="cellIs" dxfId="851" priority="50" operator="greaterThan">
      <formula>0</formula>
    </cfRule>
  </conditionalFormatting>
  <conditionalFormatting sqref="AR15:AT17">
    <cfRule type="cellIs" dxfId="850" priority="44" operator="greaterThan">
      <formula>0</formula>
    </cfRule>
  </conditionalFormatting>
  <conditionalFormatting sqref="AR19:AT21">
    <cfRule type="cellIs" dxfId="849" priority="38" operator="greaterThan">
      <formula>0</formula>
    </cfRule>
  </conditionalFormatting>
  <conditionalFormatting sqref="AR23:AT26">
    <cfRule type="cellIs" dxfId="848" priority="32" operator="greaterThan">
      <formula>0</formula>
    </cfRule>
  </conditionalFormatting>
  <conditionalFormatting sqref="AR29:AT31">
    <cfRule type="cellIs" dxfId="847" priority="26" operator="greaterThan">
      <formula>0</formula>
    </cfRule>
  </conditionalFormatting>
  <conditionalFormatting sqref="AR33:AT35">
    <cfRule type="cellIs" dxfId="846" priority="20" operator="greaterThan">
      <formula>0</formula>
    </cfRule>
  </conditionalFormatting>
  <conditionalFormatting sqref="AR37:AT39">
    <cfRule type="cellIs" dxfId="845" priority="14" operator="greaterThan">
      <formula>0</formula>
    </cfRule>
  </conditionalFormatting>
  <conditionalFormatting sqref="AR41:AT43">
    <cfRule type="cellIs" dxfId="844" priority="8" operator="greaterThan">
      <formula>0</formula>
    </cfRule>
  </conditionalFormatting>
  <conditionalFormatting sqref="AR45:AT47">
    <cfRule type="cellIs" dxfId="843" priority="2" operator="greaterThan">
      <formula>0</formula>
    </cfRule>
  </conditionalFormatting>
  <conditionalFormatting sqref="AS7:AS9">
    <cfRule type="cellIs" dxfId="842" priority="57" operator="lessThan">
      <formula>0</formula>
    </cfRule>
  </conditionalFormatting>
  <conditionalFormatting sqref="AS11:AS13">
    <cfRule type="cellIs" dxfId="841" priority="51" operator="lessThan">
      <formula>0</formula>
    </cfRule>
  </conditionalFormatting>
  <conditionalFormatting sqref="AS15:AS17">
    <cfRule type="cellIs" dxfId="840" priority="45" operator="lessThan">
      <formula>0</formula>
    </cfRule>
  </conditionalFormatting>
  <conditionalFormatting sqref="AS19:AS21">
    <cfRule type="cellIs" dxfId="839" priority="39" operator="lessThan">
      <formula>0</formula>
    </cfRule>
  </conditionalFormatting>
  <conditionalFormatting sqref="AS23:AS26">
    <cfRule type="cellIs" dxfId="838" priority="33" operator="lessThan">
      <formula>0</formula>
    </cfRule>
  </conditionalFormatting>
  <conditionalFormatting sqref="AS29:AS31">
    <cfRule type="cellIs" dxfId="837" priority="27" operator="lessThan">
      <formula>0</formula>
    </cfRule>
  </conditionalFormatting>
  <conditionalFormatting sqref="AS33:AS35">
    <cfRule type="cellIs" dxfId="836" priority="21" operator="lessThan">
      <formula>0</formula>
    </cfRule>
  </conditionalFormatting>
  <conditionalFormatting sqref="AS37:AS39">
    <cfRule type="cellIs" dxfId="835" priority="15" operator="lessThan">
      <formula>0</formula>
    </cfRule>
  </conditionalFormatting>
  <conditionalFormatting sqref="AS41:AS43">
    <cfRule type="cellIs" dxfId="834" priority="9" operator="lessThan">
      <formula>0</formula>
    </cfRule>
  </conditionalFormatting>
  <conditionalFormatting sqref="AS45:AS47">
    <cfRule type="cellIs" dxfId="833" priority="3" operator="lessThan">
      <formula>0</formula>
    </cfRule>
  </conditionalFormatting>
  <conditionalFormatting sqref="AT7:AT9">
    <cfRule type="cellIs" dxfId="832" priority="55" operator="lessThan">
      <formula>0</formula>
    </cfRule>
  </conditionalFormatting>
  <conditionalFormatting sqref="AT11:AT13">
    <cfRule type="cellIs" dxfId="831" priority="49" operator="lessThan">
      <formula>0</formula>
    </cfRule>
  </conditionalFormatting>
  <conditionalFormatting sqref="AT15:AT17">
    <cfRule type="cellIs" dxfId="830" priority="43" operator="lessThan">
      <formula>0</formula>
    </cfRule>
  </conditionalFormatting>
  <conditionalFormatting sqref="AT19:AT21">
    <cfRule type="cellIs" dxfId="829" priority="37" operator="lessThan">
      <formula>0</formula>
    </cfRule>
  </conditionalFormatting>
  <conditionalFormatting sqref="AT23:AT26">
    <cfRule type="cellIs" dxfId="828" priority="31" operator="lessThan">
      <formula>0</formula>
    </cfRule>
  </conditionalFormatting>
  <conditionalFormatting sqref="AT29:AT31">
    <cfRule type="cellIs" dxfId="827" priority="25" operator="lessThan">
      <formula>0</formula>
    </cfRule>
  </conditionalFormatting>
  <conditionalFormatting sqref="AT33:AT35">
    <cfRule type="cellIs" dxfId="826" priority="19" operator="lessThan">
      <formula>0</formula>
    </cfRule>
  </conditionalFormatting>
  <conditionalFormatting sqref="AT37:AT39">
    <cfRule type="cellIs" dxfId="825" priority="13" operator="lessThan">
      <formula>0</formula>
    </cfRule>
  </conditionalFormatting>
  <conditionalFormatting sqref="AT41:AT43">
    <cfRule type="cellIs" dxfId="824" priority="7" operator="lessThan">
      <formula>0</formula>
    </cfRule>
  </conditionalFormatting>
  <conditionalFormatting sqref="AT45:AT47">
    <cfRule type="cellIs" dxfId="823" priority="1" operator="lessThan">
      <formula>0</formula>
    </cfRule>
  </conditionalFormatting>
  <printOptions horizontalCentered="1"/>
  <pageMargins left="0.19685039370078741" right="0.19685039370078741" top="0.19685039370078741" bottom="0.19685039370078741" header="0.19685039370078741" footer="0.19685039370078741"/>
  <pageSetup paperSize="8" scale="34" orientation="landscape" r:id="rId1"/>
  <colBreaks count="1" manualBreakCount="1">
    <brk id="39" max="1048575" man="1"/>
  </colBreaks>
  <ignoredErrors>
    <ignoredError sqref="D36 D44 D40 D32 D22 D14 D18 D10 AK22 AK32 AK44 AK10" formula="1"/>
  </ignoredErrors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1118A7-75E9-4DA8-8C4E-03CA0F7A0D6A}">
  <sheetPr codeName="Feuil1">
    <tabColor rgb="FF003142"/>
    <pageSetUpPr fitToPage="1"/>
  </sheetPr>
  <dimension ref="A1:CF51"/>
  <sheetViews>
    <sheetView zoomScale="80" zoomScaleNormal="80" workbookViewId="0">
      <pane xSplit="9" ySplit="6" topLeftCell="J7" activePane="bottomRight" state="frozen"/>
      <selection pane="bottomRight" activeCell="P2" sqref="P2"/>
      <selection pane="bottomLeft" activeCell="A4" sqref="A4:AD5"/>
      <selection pane="topRight" activeCell="A4" sqref="A4:AD5"/>
    </sheetView>
  </sheetViews>
  <sheetFormatPr defaultColWidth="9.140625" defaultRowHeight="15" outlineLevelCol="1"/>
  <cols>
    <col min="1" max="1" width="36.140625" customWidth="1"/>
    <col min="2" max="7" width="5.42578125" customWidth="1"/>
    <col min="8" max="8" width="5.85546875" customWidth="1"/>
    <col min="9" max="9" width="42.5703125" style="1175" customWidth="1"/>
    <col min="10" max="10" width="5.28515625" bestFit="1" customWidth="1"/>
    <col min="11" max="11" width="16.7109375" style="664" customWidth="1"/>
    <col min="12" max="12" width="16.7109375" style="665" customWidth="1"/>
    <col min="13" max="15" width="6.28515625" style="428" customWidth="1" outlineLevel="1"/>
    <col min="16" max="16" width="16.7109375" style="664" customWidth="1" outlineLevel="1"/>
    <col min="17" max="17" width="16.7109375" style="665" customWidth="1" outlineLevel="1"/>
    <col min="18" max="20" width="6.28515625" style="428" customWidth="1" outlineLevel="1"/>
    <col min="21" max="22" width="16.7109375" customWidth="1" outlineLevel="1"/>
    <col min="23" max="25" width="6.28515625" style="428" customWidth="1" outlineLevel="1"/>
    <col min="26" max="26" width="16.7109375" customWidth="1" outlineLevel="1"/>
    <col min="27" max="27" width="16.85546875" customWidth="1" outlineLevel="1"/>
    <col min="28" max="30" width="6.28515625" style="428" customWidth="1" outlineLevel="1"/>
    <col min="31" max="32" width="16.85546875" style="428" customWidth="1" outlineLevel="1"/>
    <col min="33" max="35" width="6.28515625" style="428" customWidth="1" outlineLevel="1"/>
    <col min="36" max="37" width="16.85546875" style="428" customWidth="1" outlineLevel="1"/>
    <col min="38" max="40" width="6.28515625" style="428" customWidth="1" outlineLevel="1"/>
    <col min="41" max="42" width="16.85546875" style="428" customWidth="1" outlineLevel="1"/>
    <col min="43" max="44" width="6.28515625" style="428" customWidth="1" outlineLevel="1"/>
    <col min="45" max="45" width="6.42578125" style="428" customWidth="1" outlineLevel="1"/>
    <col min="46" max="47" width="16.85546875" style="428" customWidth="1" outlineLevel="1"/>
    <col min="48" max="50" width="6.42578125" style="428" customWidth="1" outlineLevel="1"/>
    <col min="51" max="52" width="16.85546875" style="428" customWidth="1" outlineLevel="1"/>
    <col min="53" max="55" width="6.42578125" style="428" customWidth="1" outlineLevel="1"/>
    <col min="56" max="57" width="16.85546875" style="428" customWidth="1" outlineLevel="1"/>
    <col min="58" max="60" width="6.42578125" style="428" customWidth="1" outlineLevel="1"/>
    <col min="61" max="62" width="16.85546875" style="428" customWidth="1" outlineLevel="1"/>
    <col min="63" max="65" width="6.42578125" style="428" customWidth="1" outlineLevel="1"/>
    <col min="66" max="67" width="16.85546875" style="428" customWidth="1" outlineLevel="1"/>
    <col min="68" max="70" width="6.42578125" style="428" customWidth="1" outlineLevel="1"/>
    <col min="71" max="81" width="6.28515625" customWidth="1"/>
    <col min="82" max="82" width="6.7109375" customWidth="1"/>
    <col min="83" max="83" width="5.42578125" customWidth="1"/>
    <col min="84" max="84" width="5.5703125" bestFit="1" customWidth="1"/>
  </cols>
  <sheetData>
    <row r="1" spans="1:84" ht="39" customHeight="1">
      <c r="A1" s="5416"/>
      <c r="B1" s="4942" t="s">
        <v>1745</v>
      </c>
      <c r="C1" s="4942"/>
      <c r="D1" s="4942"/>
      <c r="E1" s="4942"/>
      <c r="F1" s="4942"/>
      <c r="G1" s="4942"/>
      <c r="H1" s="4942"/>
      <c r="I1" s="4942"/>
      <c r="J1" s="4942"/>
      <c r="K1" s="4945" t="s">
        <v>138</v>
      </c>
      <c r="L1" s="4945"/>
      <c r="M1" s="983"/>
      <c r="N1" s="983"/>
      <c r="O1" s="983"/>
      <c r="P1" s="1695"/>
      <c r="Q1" s="6"/>
      <c r="R1" s="983"/>
      <c r="S1" s="983"/>
      <c r="T1" s="983"/>
      <c r="U1" s="983"/>
      <c r="V1" s="983"/>
      <c r="W1" s="4057"/>
      <c r="X1" s="4057"/>
      <c r="Y1" s="4057"/>
      <c r="Z1" s="4058"/>
      <c r="AA1" s="4058"/>
      <c r="AB1" s="4057"/>
      <c r="AC1" s="4057"/>
      <c r="AD1" s="4057"/>
      <c r="AE1" s="4057"/>
      <c r="AF1" s="4057"/>
      <c r="AG1" s="4057"/>
      <c r="AH1" s="4057"/>
      <c r="AI1" s="4057"/>
      <c r="AJ1" s="4057"/>
      <c r="AK1" s="4057"/>
      <c r="AL1" s="4057"/>
      <c r="AM1" s="4057"/>
      <c r="AN1" s="4057"/>
      <c r="AO1" s="4057"/>
      <c r="AP1" s="4057"/>
      <c r="AQ1" s="4057"/>
      <c r="AR1" s="4057"/>
      <c r="AS1" s="4057"/>
      <c r="AT1" s="4057"/>
      <c r="AU1" s="4057"/>
      <c r="AV1" s="4057"/>
      <c r="AW1" s="4057"/>
      <c r="AX1" s="4057"/>
      <c r="AY1" s="4057"/>
      <c r="AZ1" s="4057"/>
      <c r="BA1" s="4057"/>
      <c r="BB1" s="4057"/>
      <c r="BC1" s="4057"/>
      <c r="BD1" s="4057"/>
      <c r="BE1" s="4057"/>
      <c r="BF1" s="4057"/>
      <c r="BG1" s="4057"/>
      <c r="BH1" s="4057"/>
      <c r="BI1" s="4057"/>
      <c r="BJ1" s="4057"/>
      <c r="BK1" s="4057"/>
      <c r="BL1" s="4057"/>
      <c r="BM1" s="4057"/>
      <c r="BN1" s="4057"/>
      <c r="BO1" s="4057"/>
      <c r="BP1" s="4057"/>
      <c r="BQ1" s="4057"/>
      <c r="BR1" s="4057"/>
      <c r="BS1" s="4058"/>
      <c r="BT1" s="4058"/>
      <c r="BU1" s="4058"/>
      <c r="BV1" s="4058"/>
      <c r="BW1" s="4058"/>
      <c r="BX1" s="4058"/>
      <c r="BY1" s="4058"/>
      <c r="BZ1" s="4926" t="s">
        <v>139</v>
      </c>
      <c r="CA1" s="4926"/>
      <c r="CB1" s="4926"/>
      <c r="CC1" s="4926"/>
    </row>
    <row r="2" spans="1:84" ht="31.5" customHeight="1">
      <c r="A2" s="5416"/>
      <c r="B2" s="4942"/>
      <c r="C2" s="4942"/>
      <c r="D2" s="4942"/>
      <c r="E2" s="4942"/>
      <c r="F2" s="4942"/>
      <c r="G2" s="4942"/>
      <c r="H2" s="4942"/>
      <c r="I2" s="4942"/>
      <c r="J2" s="4942"/>
      <c r="K2" s="4946" t="s">
        <v>140</v>
      </c>
      <c r="L2" s="4946"/>
      <c r="M2" s="983"/>
      <c r="O2" s="983"/>
      <c r="P2" s="1695"/>
      <c r="Q2" s="6"/>
      <c r="R2" s="983"/>
      <c r="S2" s="983"/>
      <c r="T2" s="983"/>
      <c r="U2" s="983"/>
      <c r="V2" s="983"/>
      <c r="W2" s="983"/>
      <c r="X2" s="983"/>
      <c r="Y2" s="983"/>
      <c r="Z2" s="1696"/>
      <c r="AA2" s="1696"/>
      <c r="AB2" s="983"/>
      <c r="AC2" s="983"/>
      <c r="AD2" s="983"/>
      <c r="AE2" s="983"/>
      <c r="AF2" s="983"/>
      <c r="AG2" s="983"/>
      <c r="AH2" s="983"/>
      <c r="AI2" s="983"/>
      <c r="AJ2" s="983"/>
      <c r="AK2" s="983"/>
      <c r="AL2" s="983"/>
      <c r="AM2" s="983"/>
      <c r="AN2" s="983"/>
      <c r="AO2" s="983"/>
      <c r="AP2" s="983"/>
      <c r="AQ2" s="983"/>
      <c r="AR2" s="983"/>
      <c r="AS2" s="983"/>
      <c r="AT2" s="983"/>
      <c r="AU2" s="983"/>
      <c r="AV2" s="983"/>
      <c r="AW2" s="983"/>
      <c r="AX2" s="983"/>
      <c r="AY2" s="983"/>
      <c r="AZ2" s="983"/>
      <c r="BA2" s="983"/>
      <c r="BB2" s="983"/>
      <c r="BC2" s="983"/>
      <c r="BD2" s="983"/>
      <c r="BE2" s="983"/>
      <c r="BF2" s="983"/>
      <c r="BG2" s="983"/>
      <c r="BH2" s="983"/>
      <c r="BI2" s="983"/>
      <c r="BJ2" s="983"/>
      <c r="BK2" s="983"/>
      <c r="BL2" s="983"/>
      <c r="BM2" s="983"/>
      <c r="BN2" s="983"/>
      <c r="BO2" s="983"/>
      <c r="BP2" s="983"/>
      <c r="BQ2" s="983"/>
      <c r="BR2" s="983"/>
      <c r="BS2" s="1696"/>
      <c r="BT2" s="1696"/>
      <c r="BU2" s="1696"/>
      <c r="BV2" s="1696"/>
      <c r="BW2" s="1696"/>
      <c r="BX2" s="1696"/>
      <c r="BY2" s="1696"/>
      <c r="BZ2" s="5402" t="s">
        <v>141</v>
      </c>
      <c r="CA2" s="5402"/>
      <c r="CB2" s="5402"/>
      <c r="CC2" s="5402"/>
    </row>
    <row r="3" spans="1:84" ht="28.5" customHeight="1" thickBot="1">
      <c r="A3" s="686" t="s">
        <v>1746</v>
      </c>
      <c r="B3" s="5119" t="s">
        <v>603</v>
      </c>
      <c r="C3" s="5119"/>
      <c r="D3" s="5119"/>
      <c r="E3" s="5119"/>
      <c r="F3" s="5119"/>
      <c r="G3" s="5119"/>
      <c r="H3" s="5119"/>
      <c r="I3" s="5118"/>
      <c r="J3" s="5118"/>
      <c r="K3" s="4947" t="s">
        <v>144</v>
      </c>
      <c r="L3" s="4947"/>
      <c r="M3" s="993"/>
      <c r="N3" s="993"/>
      <c r="O3" s="993"/>
      <c r="P3" s="4059"/>
      <c r="Q3" s="4060"/>
      <c r="R3" s="993"/>
      <c r="S3" s="993"/>
      <c r="T3" s="993"/>
      <c r="U3" s="4061"/>
      <c r="V3" s="4061"/>
      <c r="W3" s="993"/>
      <c r="X3" s="993"/>
      <c r="Y3" s="993"/>
      <c r="Z3" s="4061"/>
      <c r="AA3" s="4061"/>
      <c r="AB3" s="993"/>
      <c r="AC3" s="993"/>
      <c r="AD3" s="993"/>
      <c r="AE3" s="993"/>
      <c r="AF3" s="993"/>
      <c r="AG3" s="993"/>
      <c r="AH3" s="993"/>
      <c r="AI3" s="993"/>
      <c r="AJ3" s="993"/>
      <c r="AK3" s="993"/>
      <c r="AL3" s="993"/>
      <c r="AM3" s="993"/>
      <c r="AN3" s="993"/>
      <c r="AO3" s="993"/>
      <c r="AP3" s="993"/>
      <c r="AQ3" s="993"/>
      <c r="AR3" s="993"/>
      <c r="AS3" s="993"/>
      <c r="AT3" s="993"/>
      <c r="AU3" s="993"/>
      <c r="AV3" s="993"/>
      <c r="AW3" s="993"/>
      <c r="AX3" s="993"/>
      <c r="AY3" s="993"/>
      <c r="AZ3" s="993"/>
      <c r="BA3" s="993"/>
      <c r="BB3" s="993"/>
      <c r="BC3" s="993"/>
      <c r="BD3" s="993"/>
      <c r="BE3" s="993"/>
      <c r="BF3" s="993"/>
      <c r="BG3" s="993"/>
      <c r="BH3" s="993"/>
      <c r="BI3" s="993"/>
      <c r="BJ3" s="993"/>
      <c r="BK3" s="993"/>
      <c r="BL3" s="993"/>
      <c r="BM3" s="993"/>
      <c r="BN3" s="993"/>
      <c r="BO3" s="993"/>
      <c r="BP3" s="993"/>
      <c r="BQ3" s="993"/>
      <c r="BR3" s="993"/>
      <c r="BS3" s="993"/>
      <c r="BT3" s="993"/>
      <c r="BU3" s="993"/>
      <c r="BV3" s="993"/>
      <c r="BW3" s="993"/>
      <c r="BX3" s="993"/>
      <c r="BY3" s="993"/>
      <c r="BZ3" s="993"/>
      <c r="CA3" s="993"/>
      <c r="CB3" s="993"/>
      <c r="CC3" s="993"/>
      <c r="CD3" s="993"/>
    </row>
    <row r="4" spans="1:84" ht="30.75" thickBot="1">
      <c r="A4" s="4943" t="s">
        <v>145</v>
      </c>
      <c r="B4" s="4937"/>
      <c r="C4" s="4938"/>
      <c r="D4" s="4939"/>
      <c r="E4" s="14" t="s">
        <v>146</v>
      </c>
      <c r="F4" s="15" t="s">
        <v>146</v>
      </c>
      <c r="G4" s="244" t="s">
        <v>146</v>
      </c>
      <c r="H4" s="16"/>
      <c r="I4" s="4943" t="s">
        <v>147</v>
      </c>
      <c r="J4" s="17"/>
      <c r="K4" s="4934" t="s">
        <v>148</v>
      </c>
      <c r="L4" s="4935"/>
      <c r="M4" s="4935"/>
      <c r="N4" s="4935"/>
      <c r="O4" s="4936"/>
      <c r="P4" s="4934" t="s">
        <v>149</v>
      </c>
      <c r="Q4" s="4935"/>
      <c r="R4" s="4935"/>
      <c r="S4" s="4935"/>
      <c r="T4" s="4936"/>
      <c r="U4" s="4934" t="s">
        <v>150</v>
      </c>
      <c r="V4" s="4935"/>
      <c r="W4" s="4935"/>
      <c r="X4" s="4935"/>
      <c r="Y4" s="4936"/>
      <c r="Z4" s="4934" t="s">
        <v>151</v>
      </c>
      <c r="AA4" s="4935"/>
      <c r="AB4" s="4935"/>
      <c r="AC4" s="4935"/>
      <c r="AD4" s="4935"/>
      <c r="AE4" s="4934" t="s">
        <v>773</v>
      </c>
      <c r="AF4" s="4935"/>
      <c r="AG4" s="4935"/>
      <c r="AH4" s="4935"/>
      <c r="AI4" s="4935"/>
      <c r="AJ4" s="4934" t="s">
        <v>774</v>
      </c>
      <c r="AK4" s="4935"/>
      <c r="AL4" s="4935"/>
      <c r="AM4" s="4935"/>
      <c r="AN4" s="4935"/>
      <c r="AO4" s="4934" t="s">
        <v>1568</v>
      </c>
      <c r="AP4" s="4935"/>
      <c r="AQ4" s="4935"/>
      <c r="AR4" s="4935"/>
      <c r="AS4" s="4935"/>
      <c r="AT4" s="4934" t="s">
        <v>1747</v>
      </c>
      <c r="AU4" s="4935"/>
      <c r="AV4" s="4935"/>
      <c r="AW4" s="4935"/>
      <c r="AX4" s="4935"/>
      <c r="AY4" s="4934" t="s">
        <v>1748</v>
      </c>
      <c r="AZ4" s="4935"/>
      <c r="BA4" s="4935"/>
      <c r="BB4" s="4935"/>
      <c r="BC4" s="4935"/>
      <c r="BD4" s="4934" t="s">
        <v>1749</v>
      </c>
      <c r="BE4" s="4935"/>
      <c r="BF4" s="4935"/>
      <c r="BG4" s="4935"/>
      <c r="BH4" s="4935"/>
      <c r="BI4" s="4934" t="s">
        <v>1750</v>
      </c>
      <c r="BJ4" s="4935"/>
      <c r="BK4" s="4935"/>
      <c r="BL4" s="4935"/>
      <c r="BM4" s="4935"/>
      <c r="BN4" s="4934" t="s">
        <v>1751</v>
      </c>
      <c r="BO4" s="4935"/>
      <c r="BP4" s="4935"/>
      <c r="BQ4" s="4935"/>
      <c r="BR4" s="4935"/>
      <c r="BS4" s="5018" t="s">
        <v>287</v>
      </c>
      <c r="BT4" s="5019"/>
      <c r="BU4" s="5019"/>
      <c r="BV4" s="5019"/>
      <c r="BW4" s="5019"/>
      <c r="BX4" s="439" t="s">
        <v>154</v>
      </c>
      <c r="BY4" s="439"/>
      <c r="BZ4" s="439"/>
      <c r="CA4" s="439" t="s">
        <v>155</v>
      </c>
      <c r="CB4" s="439"/>
      <c r="CC4" s="440"/>
      <c r="CD4" s="441" t="s">
        <v>156</v>
      </c>
      <c r="CE4" s="247" t="s">
        <v>157</v>
      </c>
      <c r="CF4" s="248" t="s">
        <v>156</v>
      </c>
    </row>
    <row r="5" spans="1:84" ht="30">
      <c r="A5" s="4944"/>
      <c r="B5" s="22" t="s">
        <v>158</v>
      </c>
      <c r="C5" s="23" t="s">
        <v>159</v>
      </c>
      <c r="D5" s="24" t="s">
        <v>146</v>
      </c>
      <c r="E5" s="25" t="s">
        <v>160</v>
      </c>
      <c r="F5" s="26" t="s">
        <v>161</v>
      </c>
      <c r="G5" s="1002" t="s">
        <v>162</v>
      </c>
      <c r="H5" s="16" t="s">
        <v>163</v>
      </c>
      <c r="I5" s="4944"/>
      <c r="J5" s="17" t="s">
        <v>164</v>
      </c>
      <c r="K5" s="28" t="s">
        <v>165</v>
      </c>
      <c r="L5" s="29" t="s">
        <v>166</v>
      </c>
      <c r="M5" s="22" t="s">
        <v>158</v>
      </c>
      <c r="N5" s="23" t="s">
        <v>167</v>
      </c>
      <c r="O5" s="30" t="s">
        <v>168</v>
      </c>
      <c r="P5" s="28" t="s">
        <v>165</v>
      </c>
      <c r="Q5" s="29" t="s">
        <v>166</v>
      </c>
      <c r="R5" s="22" t="s">
        <v>158</v>
      </c>
      <c r="S5" s="23" t="s">
        <v>167</v>
      </c>
      <c r="T5" s="30" t="s">
        <v>168</v>
      </c>
      <c r="U5" s="28" t="s">
        <v>165</v>
      </c>
      <c r="V5" s="29" t="s">
        <v>166</v>
      </c>
      <c r="W5" s="22" t="s">
        <v>158</v>
      </c>
      <c r="X5" s="23" t="s">
        <v>167</v>
      </c>
      <c r="Y5" s="30" t="s">
        <v>168</v>
      </c>
      <c r="Z5" s="28" t="s">
        <v>165</v>
      </c>
      <c r="AA5" s="29" t="s">
        <v>166</v>
      </c>
      <c r="AB5" s="22" t="s">
        <v>158</v>
      </c>
      <c r="AC5" s="23" t="s">
        <v>167</v>
      </c>
      <c r="AD5" s="442" t="s">
        <v>168</v>
      </c>
      <c r="AE5" s="28" t="s">
        <v>165</v>
      </c>
      <c r="AF5" s="29" t="s">
        <v>166</v>
      </c>
      <c r="AG5" s="22" t="s">
        <v>158</v>
      </c>
      <c r="AH5" s="23" t="s">
        <v>167</v>
      </c>
      <c r="AI5" s="442" t="s">
        <v>168</v>
      </c>
      <c r="AJ5" s="28" t="s">
        <v>165</v>
      </c>
      <c r="AK5" s="29" t="s">
        <v>166</v>
      </c>
      <c r="AL5" s="22" t="s">
        <v>158</v>
      </c>
      <c r="AM5" s="23" t="s">
        <v>167</v>
      </c>
      <c r="AN5" s="442" t="s">
        <v>168</v>
      </c>
      <c r="AO5" s="28" t="s">
        <v>165</v>
      </c>
      <c r="AP5" s="29" t="s">
        <v>166</v>
      </c>
      <c r="AQ5" s="22" t="s">
        <v>158</v>
      </c>
      <c r="AR5" s="23" t="s">
        <v>167</v>
      </c>
      <c r="AS5" s="442" t="s">
        <v>168</v>
      </c>
      <c r="AT5" s="28" t="s">
        <v>165</v>
      </c>
      <c r="AU5" s="29" t="s">
        <v>166</v>
      </c>
      <c r="AV5" s="22" t="s">
        <v>158</v>
      </c>
      <c r="AW5" s="23" t="s">
        <v>167</v>
      </c>
      <c r="AX5" s="442" t="s">
        <v>168</v>
      </c>
      <c r="AY5" s="28" t="s">
        <v>165</v>
      </c>
      <c r="AZ5" s="29" t="s">
        <v>166</v>
      </c>
      <c r="BA5" s="22" t="s">
        <v>158</v>
      </c>
      <c r="BB5" s="23" t="s">
        <v>167</v>
      </c>
      <c r="BC5" s="442" t="s">
        <v>168</v>
      </c>
      <c r="BD5" s="28" t="s">
        <v>165</v>
      </c>
      <c r="BE5" s="29" t="s">
        <v>166</v>
      </c>
      <c r="BF5" s="22" t="s">
        <v>158</v>
      </c>
      <c r="BG5" s="23" t="s">
        <v>167</v>
      </c>
      <c r="BH5" s="442" t="s">
        <v>168</v>
      </c>
      <c r="BI5" s="28" t="s">
        <v>165</v>
      </c>
      <c r="BJ5" s="29" t="s">
        <v>166</v>
      </c>
      <c r="BK5" s="22" t="s">
        <v>158</v>
      </c>
      <c r="BL5" s="23" t="s">
        <v>167</v>
      </c>
      <c r="BM5" s="442" t="s">
        <v>168</v>
      </c>
      <c r="BN5" s="28" t="s">
        <v>165</v>
      </c>
      <c r="BO5" s="29" t="s">
        <v>166</v>
      </c>
      <c r="BP5" s="22" t="s">
        <v>158</v>
      </c>
      <c r="BQ5" s="23" t="s">
        <v>167</v>
      </c>
      <c r="BR5" s="442" t="s">
        <v>168</v>
      </c>
      <c r="BS5" s="5281" t="s">
        <v>171</v>
      </c>
      <c r="BT5" s="5282"/>
      <c r="BU5" s="5282"/>
      <c r="BV5" s="5282"/>
      <c r="BW5" s="2853" t="s">
        <v>170</v>
      </c>
      <c r="BX5" s="2853" t="s">
        <v>171</v>
      </c>
      <c r="BY5" s="2853" t="s">
        <v>172</v>
      </c>
      <c r="BZ5" s="2853" t="s">
        <v>170</v>
      </c>
      <c r="CA5" s="2853" t="s">
        <v>171</v>
      </c>
      <c r="CB5" s="2853" t="s">
        <v>172</v>
      </c>
      <c r="CC5" s="2854" t="s">
        <v>170</v>
      </c>
      <c r="CD5" s="445" t="s">
        <v>173</v>
      </c>
      <c r="CE5" s="257" t="s">
        <v>174</v>
      </c>
      <c r="CF5" s="258" t="s">
        <v>168</v>
      </c>
    </row>
    <row r="6" spans="1:84">
      <c r="A6" s="2794" t="s">
        <v>998</v>
      </c>
      <c r="B6" s="566"/>
      <c r="C6" s="566"/>
      <c r="D6" s="566"/>
      <c r="E6" s="1803"/>
      <c r="F6" s="1301"/>
      <c r="G6" s="451"/>
      <c r="H6" s="566"/>
      <c r="I6" s="877"/>
      <c r="J6" s="565"/>
      <c r="K6" s="3084"/>
      <c r="L6" s="3691"/>
      <c r="M6" s="569"/>
      <c r="N6" s="569"/>
      <c r="O6" s="569"/>
      <c r="P6" s="3084"/>
      <c r="Q6" s="3691"/>
      <c r="R6" s="569"/>
      <c r="S6" s="569"/>
      <c r="T6" s="569"/>
      <c r="U6" s="565"/>
      <c r="V6" s="565"/>
      <c r="W6" s="569"/>
      <c r="X6" s="569"/>
      <c r="Y6" s="569"/>
      <c r="Z6" s="565"/>
      <c r="AA6" s="565"/>
      <c r="AB6" s="569"/>
      <c r="AC6" s="569"/>
      <c r="AD6" s="569"/>
      <c r="AE6" s="565"/>
      <c r="AF6" s="565"/>
      <c r="AG6" s="569"/>
      <c r="AH6" s="569"/>
      <c r="AI6" s="569"/>
      <c r="AJ6" s="565"/>
      <c r="AK6" s="565"/>
      <c r="AL6" s="569"/>
      <c r="AM6" s="569"/>
      <c r="AN6" s="569"/>
      <c r="AO6" s="565"/>
      <c r="AP6" s="565"/>
      <c r="AQ6" s="569"/>
      <c r="AR6" s="569"/>
      <c r="AS6" s="569"/>
      <c r="AT6" s="569"/>
      <c r="AU6" s="569"/>
      <c r="AV6" s="569"/>
      <c r="AW6" s="569"/>
      <c r="AX6" s="569"/>
      <c r="AY6" s="569"/>
      <c r="AZ6" s="569"/>
      <c r="BA6" s="569"/>
      <c r="BB6" s="569"/>
      <c r="BC6" s="569"/>
      <c r="BD6" s="569"/>
      <c r="BE6" s="569"/>
      <c r="BF6" s="569"/>
      <c r="BG6" s="569"/>
      <c r="BH6" s="569"/>
      <c r="BI6" s="569"/>
      <c r="BJ6" s="569"/>
      <c r="BK6" s="569"/>
      <c r="BL6" s="569"/>
      <c r="BM6" s="569"/>
      <c r="BN6" s="569"/>
      <c r="BO6" s="569"/>
      <c r="BP6" s="569"/>
      <c r="BQ6" s="569"/>
      <c r="BR6" s="569"/>
      <c r="BS6" s="4062"/>
      <c r="BT6" s="565"/>
      <c r="BU6" s="565"/>
      <c r="BV6" s="3816"/>
      <c r="BW6" s="4063"/>
      <c r="BX6" s="4062"/>
      <c r="BY6" s="565"/>
      <c r="BZ6" s="3816"/>
      <c r="CA6" s="4062"/>
      <c r="CB6" s="565"/>
      <c r="CC6" s="2705"/>
      <c r="CD6" s="4064"/>
      <c r="CE6" s="3692"/>
      <c r="CF6" s="3692"/>
    </row>
    <row r="7" spans="1:84" ht="32.25" customHeight="1">
      <c r="A7" s="5278" t="s">
        <v>1752</v>
      </c>
      <c r="B7" s="731">
        <v>3</v>
      </c>
      <c r="C7" s="713"/>
      <c r="D7" s="2708">
        <f t="shared" ref="D7:D9" si="0">SUM(E7:G7)</f>
        <v>0</v>
      </c>
      <c r="E7" s="712"/>
      <c r="F7" s="713"/>
      <c r="G7" s="848"/>
      <c r="H7" s="732"/>
      <c r="I7" s="768" t="s">
        <v>1753</v>
      </c>
      <c r="J7" s="2287"/>
      <c r="K7" s="67" t="s">
        <v>1754</v>
      </c>
      <c r="L7" s="68" t="s">
        <v>1755</v>
      </c>
      <c r="M7" s="511">
        <v>1.5</v>
      </c>
      <c r="N7" s="511"/>
      <c r="O7" s="511"/>
      <c r="P7" s="67" t="s">
        <v>1756</v>
      </c>
      <c r="Q7" s="68" t="s">
        <v>1097</v>
      </c>
      <c r="R7" s="511">
        <v>1.5</v>
      </c>
      <c r="S7" s="511"/>
      <c r="T7" s="511"/>
      <c r="U7" s="2638"/>
      <c r="V7" s="2638"/>
      <c r="W7" s="511"/>
      <c r="X7" s="511"/>
      <c r="Y7" s="511"/>
      <c r="Z7" s="2638"/>
      <c r="AA7" s="2638"/>
      <c r="AB7" s="511"/>
      <c r="AC7" s="512"/>
      <c r="AD7" s="511"/>
      <c r="AE7" s="2638"/>
      <c r="AF7" s="2638"/>
      <c r="AG7" s="511"/>
      <c r="AH7" s="512"/>
      <c r="AI7" s="511"/>
      <c r="AJ7" s="2638"/>
      <c r="AK7" s="2638"/>
      <c r="AL7" s="511"/>
      <c r="AM7" s="512"/>
      <c r="AN7" s="511"/>
      <c r="AO7" s="2638"/>
      <c r="AP7" s="2638"/>
      <c r="AQ7" s="511"/>
      <c r="AR7" s="512"/>
      <c r="AS7" s="511"/>
      <c r="AT7" s="2638"/>
      <c r="AU7" s="2638"/>
      <c r="AV7" s="1056"/>
      <c r="AW7" s="1056"/>
      <c r="AX7" s="1056"/>
      <c r="AY7" s="2638"/>
      <c r="AZ7" s="2638"/>
      <c r="BA7" s="1056"/>
      <c r="BB7" s="1056"/>
      <c r="BC7" s="1056"/>
      <c r="BD7" s="2638"/>
      <c r="BE7" s="2638"/>
      <c r="BF7" s="1056"/>
      <c r="BG7" s="1056"/>
      <c r="BH7" s="1056"/>
      <c r="BI7" s="2638"/>
      <c r="BJ7" s="2638"/>
      <c r="BK7" s="1056"/>
      <c r="BL7" s="1056"/>
      <c r="BM7" s="1056"/>
      <c r="BN7" s="2638"/>
      <c r="BO7" s="2638"/>
      <c r="BP7" s="1056"/>
      <c r="BQ7" s="1056"/>
      <c r="BR7" s="1056"/>
      <c r="BS7" s="4065"/>
      <c r="BT7" s="4065"/>
      <c r="BU7" s="4065"/>
      <c r="BV7" s="4066"/>
      <c r="BW7" s="4067"/>
      <c r="BX7" s="4068"/>
      <c r="BY7" s="4069"/>
      <c r="BZ7" s="4070"/>
      <c r="CA7" s="4068"/>
      <c r="CB7" s="4069"/>
      <c r="CC7" s="4070"/>
      <c r="CD7" s="2149">
        <f>(M7+R7+W7+AB7+AG7+AL7+AQ7+AV7+BA7+BF7+BK7+BP7)-B7</f>
        <v>0</v>
      </c>
      <c r="CE7" s="80">
        <f>(N7+S7+X7+AC7)-(D7+C7)</f>
        <v>0</v>
      </c>
      <c r="CF7" s="81">
        <f>(O7+T7+Y7+AD7)-H7</f>
        <v>0</v>
      </c>
    </row>
    <row r="8" spans="1:84" ht="50.25" customHeight="1">
      <c r="A8" s="5279"/>
      <c r="B8" s="731">
        <v>27</v>
      </c>
      <c r="C8" s="713"/>
      <c r="D8" s="2708">
        <f t="shared" si="0"/>
        <v>0</v>
      </c>
      <c r="E8" s="712"/>
      <c r="F8" s="713"/>
      <c r="G8" s="848"/>
      <c r="H8" s="732"/>
      <c r="I8" s="768" t="s">
        <v>1757</v>
      </c>
      <c r="J8" s="3394"/>
      <c r="K8" s="67" t="s">
        <v>1758</v>
      </c>
      <c r="L8" s="68" t="s">
        <v>891</v>
      </c>
      <c r="M8" s="4071">
        <v>3</v>
      </c>
      <c r="N8" s="4071"/>
      <c r="O8" s="4071"/>
      <c r="P8" s="67" t="s">
        <v>1013</v>
      </c>
      <c r="Q8" s="68" t="s">
        <v>650</v>
      </c>
      <c r="R8" s="4071">
        <v>3</v>
      </c>
      <c r="S8" s="4071"/>
      <c r="T8" s="4071"/>
      <c r="U8" s="2638" t="s">
        <v>1756</v>
      </c>
      <c r="V8" s="2638" t="s">
        <v>179</v>
      </c>
      <c r="W8" s="4071">
        <v>2</v>
      </c>
      <c r="X8" s="4071"/>
      <c r="Y8" s="4071"/>
      <c r="Z8" s="2638" t="s">
        <v>1759</v>
      </c>
      <c r="AA8" s="2638" t="s">
        <v>330</v>
      </c>
      <c r="AB8" s="4071">
        <v>1</v>
      </c>
      <c r="AC8" s="4072"/>
      <c r="AD8" s="4071"/>
      <c r="AE8" s="2638" t="s">
        <v>1760</v>
      </c>
      <c r="AF8" s="2638" t="s">
        <v>1761</v>
      </c>
      <c r="AG8" s="4071">
        <v>1.5</v>
      </c>
      <c r="AH8" s="4072"/>
      <c r="AI8" s="4071"/>
      <c r="AJ8" s="2638" t="s">
        <v>1762</v>
      </c>
      <c r="AK8" s="2638" t="s">
        <v>489</v>
      </c>
      <c r="AL8" s="4071">
        <v>1.5</v>
      </c>
      <c r="AM8" s="4072"/>
      <c r="AN8" s="4071"/>
      <c r="AO8" s="2638" t="s">
        <v>946</v>
      </c>
      <c r="AP8" s="2638" t="s">
        <v>680</v>
      </c>
      <c r="AQ8" s="4071">
        <v>3</v>
      </c>
      <c r="AR8" s="4072"/>
      <c r="AS8" s="4071"/>
      <c r="AT8" s="2638" t="s">
        <v>949</v>
      </c>
      <c r="AU8" s="2638" t="s">
        <v>385</v>
      </c>
      <c r="AV8" s="4871">
        <v>3</v>
      </c>
      <c r="AW8" s="4871"/>
      <c r="AX8" s="4871"/>
      <c r="AY8" s="2638" t="s">
        <v>1763</v>
      </c>
      <c r="AZ8" s="2638" t="s">
        <v>706</v>
      </c>
      <c r="BA8" s="4871">
        <v>3</v>
      </c>
      <c r="BB8" s="4871"/>
      <c r="BC8" s="4871"/>
      <c r="BD8" s="2638" t="s">
        <v>1764</v>
      </c>
      <c r="BE8" s="2638" t="s">
        <v>432</v>
      </c>
      <c r="BF8" s="4871">
        <v>1.5</v>
      </c>
      <c r="BG8" s="4871"/>
      <c r="BH8" s="4871"/>
      <c r="BI8" s="2638" t="s">
        <v>964</v>
      </c>
      <c r="BJ8" s="2638" t="s">
        <v>543</v>
      </c>
      <c r="BK8" s="4871">
        <v>1.5</v>
      </c>
      <c r="BL8" s="4871"/>
      <c r="BM8" s="4871"/>
      <c r="BN8" s="2638" t="s">
        <v>1037</v>
      </c>
      <c r="BO8" s="2638" t="s">
        <v>435</v>
      </c>
      <c r="BP8" s="4871">
        <v>3</v>
      </c>
      <c r="BQ8" s="4871"/>
      <c r="BR8" s="4871"/>
      <c r="BS8" s="4065"/>
      <c r="BT8" s="4065"/>
      <c r="BU8" s="4065"/>
      <c r="BV8" s="4066"/>
      <c r="BW8" s="4067"/>
      <c r="BX8" s="4068"/>
      <c r="BY8" s="4069"/>
      <c r="BZ8" s="4070"/>
      <c r="CA8" s="4068"/>
      <c r="CB8" s="4069"/>
      <c r="CC8" s="4070"/>
      <c r="CD8" s="2149">
        <f t="shared" ref="CD8:CD24" si="1">(M8+R8+W8+AB8+AG8+AL8+AQ8+AV8+BA8+BF8+BK8+BP8)-B8</f>
        <v>0</v>
      </c>
      <c r="CE8" s="80">
        <f t="shared" ref="CE8:CE9" si="2">(N8+S8+X8+AC8)-(D8+C8)</f>
        <v>0</v>
      </c>
      <c r="CF8" s="81">
        <f t="shared" ref="CF8:CF9" si="3">(O8+T8+Y8+AD8)-H8</f>
        <v>0</v>
      </c>
    </row>
    <row r="9" spans="1:84" ht="25.15" customHeight="1">
      <c r="A9" s="5280"/>
      <c r="B9" s="713"/>
      <c r="C9" s="731">
        <v>6</v>
      </c>
      <c r="D9" s="2708">
        <f t="shared" si="0"/>
        <v>0</v>
      </c>
      <c r="E9" s="712"/>
      <c r="F9" s="713"/>
      <c r="G9" s="848"/>
      <c r="H9" s="732"/>
      <c r="I9" s="59" t="s">
        <v>1765</v>
      </c>
      <c r="J9" s="2287"/>
      <c r="K9" s="67" t="s">
        <v>1754</v>
      </c>
      <c r="L9" s="68" t="s">
        <v>1755</v>
      </c>
      <c r="M9" s="511"/>
      <c r="N9" s="511">
        <v>3</v>
      </c>
      <c r="O9" s="511"/>
      <c r="P9" s="67" t="s">
        <v>1756</v>
      </c>
      <c r="Q9" s="68" t="s">
        <v>1097</v>
      </c>
      <c r="R9" s="511"/>
      <c r="S9" s="511">
        <v>3</v>
      </c>
      <c r="T9" s="511"/>
      <c r="U9" s="2638"/>
      <c r="V9" s="2638"/>
      <c r="W9" s="511"/>
      <c r="X9" s="511"/>
      <c r="Y9" s="511"/>
      <c r="Z9" s="2638"/>
      <c r="AA9" s="2638"/>
      <c r="AB9" s="511"/>
      <c r="AC9" s="512"/>
      <c r="AD9" s="511"/>
      <c r="AE9" s="2638"/>
      <c r="AF9" s="2638"/>
      <c r="AG9" s="511"/>
      <c r="AH9" s="512"/>
      <c r="AI9" s="511"/>
      <c r="AJ9" s="2638"/>
      <c r="AK9" s="2638"/>
      <c r="AL9" s="511"/>
      <c r="AM9" s="512"/>
      <c r="AN9" s="511"/>
      <c r="AO9" s="2638"/>
      <c r="AP9" s="2638"/>
      <c r="AQ9" s="511"/>
      <c r="AR9" s="512"/>
      <c r="AS9" s="511"/>
      <c r="AT9" s="2638"/>
      <c r="AU9" s="2638"/>
      <c r="AV9" s="1056"/>
      <c r="AW9" s="1056"/>
      <c r="AX9" s="1056"/>
      <c r="AY9" s="2638"/>
      <c r="AZ9" s="2638"/>
      <c r="BA9" s="1056"/>
      <c r="BB9" s="1056"/>
      <c r="BC9" s="1056"/>
      <c r="BD9" s="2638"/>
      <c r="BE9" s="2638"/>
      <c r="BF9" s="1056"/>
      <c r="BG9" s="1056"/>
      <c r="BH9" s="1056"/>
      <c r="BI9" s="2638"/>
      <c r="BJ9" s="2638"/>
      <c r="BK9" s="1056"/>
      <c r="BL9" s="1056"/>
      <c r="BM9" s="1056"/>
      <c r="BN9" s="2638"/>
      <c r="BO9" s="2638"/>
      <c r="BP9" s="1056"/>
      <c r="BQ9" s="1056"/>
      <c r="BR9" s="1056"/>
      <c r="BS9" s="4065"/>
      <c r="BT9" s="4065"/>
      <c r="BU9" s="4065"/>
      <c r="BV9" s="4066"/>
      <c r="BW9" s="4067"/>
      <c r="BX9" s="4073" t="s">
        <v>228</v>
      </c>
      <c r="BY9" s="4074"/>
      <c r="BZ9" s="2592">
        <v>1</v>
      </c>
      <c r="CA9" s="4073" t="s">
        <v>228</v>
      </c>
      <c r="CB9" s="4074"/>
      <c r="CC9" s="2592">
        <v>1</v>
      </c>
      <c r="CD9" s="2149">
        <f t="shared" si="1"/>
        <v>0</v>
      </c>
      <c r="CE9" s="80">
        <f t="shared" si="2"/>
        <v>0</v>
      </c>
      <c r="CF9" s="81">
        <f t="shared" si="3"/>
        <v>0</v>
      </c>
    </row>
    <row r="10" spans="1:84">
      <c r="A10" s="1100" t="s">
        <v>1766</v>
      </c>
      <c r="B10" s="820">
        <f t="shared" ref="B10:H10" si="4">SUM(B7:B9)</f>
        <v>30</v>
      </c>
      <c r="C10" s="820">
        <f t="shared" si="4"/>
        <v>6</v>
      </c>
      <c r="D10" s="821">
        <f t="shared" si="4"/>
        <v>0</v>
      </c>
      <c r="E10" s="822">
        <f t="shared" si="4"/>
        <v>0</v>
      </c>
      <c r="F10" s="820">
        <f t="shared" si="4"/>
        <v>0</v>
      </c>
      <c r="G10" s="823">
        <f t="shared" si="4"/>
        <v>0</v>
      </c>
      <c r="H10" s="824">
        <f t="shared" si="4"/>
        <v>0</v>
      </c>
      <c r="I10" s="492"/>
      <c r="J10" s="1210"/>
      <c r="K10" s="298"/>
      <c r="L10" s="299"/>
      <c r="M10" s="493"/>
      <c r="N10" s="493"/>
      <c r="O10" s="493"/>
      <c r="P10" s="99"/>
      <c r="Q10" s="300"/>
      <c r="R10" s="494"/>
      <c r="S10" s="494"/>
      <c r="T10" s="494"/>
      <c r="U10" s="98"/>
      <c r="V10" s="98"/>
      <c r="W10" s="493"/>
      <c r="X10" s="493"/>
      <c r="Y10" s="493"/>
      <c r="Z10" s="108"/>
      <c r="AA10" s="108"/>
      <c r="AB10" s="493"/>
      <c r="AC10" s="493"/>
      <c r="AD10" s="792"/>
      <c r="AE10" s="108"/>
      <c r="AF10" s="108"/>
      <c r="AG10" s="493"/>
      <c r="AH10" s="493"/>
      <c r="AI10" s="792"/>
      <c r="AJ10" s="108"/>
      <c r="AK10" s="108"/>
      <c r="AL10" s="493"/>
      <c r="AM10" s="493"/>
      <c r="AN10" s="792"/>
      <c r="AO10" s="108"/>
      <c r="AP10" s="108"/>
      <c r="AQ10" s="493"/>
      <c r="AR10" s="493"/>
      <c r="AS10" s="792"/>
      <c r="AT10" s="108"/>
      <c r="AU10" s="108"/>
      <c r="AV10" s="2768"/>
      <c r="AW10" s="2768"/>
      <c r="AX10" s="2768"/>
      <c r="AY10" s="108"/>
      <c r="AZ10" s="108"/>
      <c r="BA10" s="2768"/>
      <c r="BB10" s="2768"/>
      <c r="BC10" s="2768"/>
      <c r="BD10" s="108"/>
      <c r="BE10" s="108"/>
      <c r="BF10" s="2768"/>
      <c r="BG10" s="2768"/>
      <c r="BH10" s="2768"/>
      <c r="BI10" s="108"/>
      <c r="BJ10" s="108"/>
      <c r="BK10" s="2768"/>
      <c r="BL10" s="2768"/>
      <c r="BM10" s="2768"/>
      <c r="BN10" s="108"/>
      <c r="BO10" s="108"/>
      <c r="BP10" s="2768"/>
      <c r="BQ10" s="2768"/>
      <c r="BR10" s="2768"/>
      <c r="BS10" s="4075"/>
      <c r="BT10" s="4075"/>
      <c r="BU10" s="4075"/>
      <c r="BV10" s="4076"/>
      <c r="BW10" s="4077">
        <f>SUM(BW7:BW9)</f>
        <v>0</v>
      </c>
      <c r="BX10" s="4078"/>
      <c r="BY10" s="4079"/>
      <c r="BZ10" s="2620">
        <f>SUM(BZ7:BZ9)</f>
        <v>1</v>
      </c>
      <c r="CA10" s="4078"/>
      <c r="CB10" s="4079"/>
      <c r="CC10" s="4077">
        <f>SUM(CC7:CC9)</f>
        <v>1</v>
      </c>
      <c r="CD10" s="4080"/>
      <c r="CE10" s="3106"/>
      <c r="CF10" s="3106"/>
    </row>
    <row r="11" spans="1:84" ht="25.15" customHeight="1">
      <c r="A11" s="5365" t="s">
        <v>1767</v>
      </c>
      <c r="B11" s="731">
        <v>6</v>
      </c>
      <c r="C11" s="713"/>
      <c r="D11" s="2708">
        <f t="shared" ref="D11:D16" si="5">SUM(E11:G11)</f>
        <v>0</v>
      </c>
      <c r="E11" s="712"/>
      <c r="F11" s="713"/>
      <c r="G11" s="848"/>
      <c r="H11" s="732"/>
      <c r="I11" s="768" t="s">
        <v>1768</v>
      </c>
      <c r="J11" s="2287"/>
      <c r="K11" s="67" t="s">
        <v>1760</v>
      </c>
      <c r="L11" s="68" t="s">
        <v>1761</v>
      </c>
      <c r="M11" s="511">
        <v>3</v>
      </c>
      <c r="N11" s="511"/>
      <c r="O11" s="511"/>
      <c r="P11" s="67" t="s">
        <v>1037</v>
      </c>
      <c r="Q11" s="68" t="s">
        <v>435</v>
      </c>
      <c r="R11" s="511">
        <v>3</v>
      </c>
      <c r="S11" s="511"/>
      <c r="T11" s="511"/>
      <c r="U11" s="2638"/>
      <c r="V11" s="2638"/>
      <c r="W11" s="511"/>
      <c r="X11" s="511"/>
      <c r="Y11" s="511"/>
      <c r="Z11" s="2638"/>
      <c r="AA11" s="2638"/>
      <c r="AB11" s="511"/>
      <c r="AC11" s="512"/>
      <c r="AD11" s="511"/>
      <c r="AE11" s="2638"/>
      <c r="AF11" s="2638"/>
      <c r="AG11" s="511"/>
      <c r="AH11" s="512"/>
      <c r="AI11" s="511"/>
      <c r="AJ11" s="2638"/>
      <c r="AK11" s="2638"/>
      <c r="AL11" s="511"/>
      <c r="AM11" s="512"/>
      <c r="AN11" s="511"/>
      <c r="AO11" s="2638"/>
      <c r="AP11" s="2638"/>
      <c r="AQ11" s="511"/>
      <c r="AR11" s="512"/>
      <c r="AS11" s="511"/>
      <c r="AT11" s="2638"/>
      <c r="AU11" s="2638"/>
      <c r="AV11" s="1056"/>
      <c r="AW11" s="1056"/>
      <c r="AX11" s="1056"/>
      <c r="AY11" s="2638"/>
      <c r="AZ11" s="2638"/>
      <c r="BA11" s="1056"/>
      <c r="BB11" s="1056"/>
      <c r="BC11" s="1056"/>
      <c r="BD11" s="2638"/>
      <c r="BE11" s="2638"/>
      <c r="BF11" s="1056"/>
      <c r="BG11" s="1056"/>
      <c r="BH11" s="1056"/>
      <c r="BI11" s="2638"/>
      <c r="BJ11" s="2638"/>
      <c r="BK11" s="1056"/>
      <c r="BL11" s="1056"/>
      <c r="BM11" s="1056"/>
      <c r="BN11" s="2638"/>
      <c r="BO11" s="2638"/>
      <c r="BP11" s="1056"/>
      <c r="BQ11" s="1056"/>
      <c r="BR11" s="1056"/>
      <c r="BS11" s="4065"/>
      <c r="BT11" s="4065"/>
      <c r="BU11" s="4065"/>
      <c r="BV11" s="4066"/>
      <c r="BW11" s="4067"/>
      <c r="BX11" s="4081"/>
      <c r="BY11" s="1205"/>
      <c r="BZ11" s="4082"/>
      <c r="CA11" s="4083"/>
      <c r="CB11" s="4084"/>
      <c r="CC11" s="4082"/>
      <c r="CD11" s="2149">
        <f t="shared" si="1"/>
        <v>0</v>
      </c>
      <c r="CE11" s="80">
        <f t="shared" ref="CE11" si="6">(N11+S11+X11+AC11)-(D11+C11)</f>
        <v>0</v>
      </c>
      <c r="CF11" s="81">
        <f t="shared" ref="CF11" si="7">(O11+T11+Y11+AD11)-H11</f>
        <v>0</v>
      </c>
    </row>
    <row r="12" spans="1:84" ht="25.15" customHeight="1">
      <c r="A12" s="5365"/>
      <c r="B12" s="731">
        <v>6</v>
      </c>
      <c r="C12" s="713"/>
      <c r="D12" s="2708">
        <f t="shared" si="5"/>
        <v>0</v>
      </c>
      <c r="E12" s="712"/>
      <c r="F12" s="713"/>
      <c r="G12" s="848"/>
      <c r="H12" s="732"/>
      <c r="I12" s="768" t="s">
        <v>1769</v>
      </c>
      <c r="J12" s="2287"/>
      <c r="K12" s="67" t="s">
        <v>1754</v>
      </c>
      <c r="L12" s="68" t="s">
        <v>1755</v>
      </c>
      <c r="M12" s="511">
        <v>3</v>
      </c>
      <c r="N12" s="511"/>
      <c r="O12" s="511"/>
      <c r="P12" s="67" t="s">
        <v>1756</v>
      </c>
      <c r="Q12" s="68" t="s">
        <v>1097</v>
      </c>
      <c r="R12" s="511">
        <v>3</v>
      </c>
      <c r="S12" s="511"/>
      <c r="T12" s="511"/>
      <c r="U12" s="2638"/>
      <c r="V12" s="2638"/>
      <c r="W12" s="511"/>
      <c r="X12" s="511"/>
      <c r="Y12" s="511"/>
      <c r="Z12" s="2638"/>
      <c r="AA12" s="2638"/>
      <c r="AB12" s="511"/>
      <c r="AC12" s="512"/>
      <c r="AD12" s="511"/>
      <c r="AE12" s="2638"/>
      <c r="AF12" s="2638"/>
      <c r="AG12" s="511"/>
      <c r="AH12" s="512"/>
      <c r="AI12" s="511"/>
      <c r="AJ12" s="2638"/>
      <c r="AK12" s="2638"/>
      <c r="AL12" s="511"/>
      <c r="AM12" s="512"/>
      <c r="AN12" s="511"/>
      <c r="AO12" s="2638"/>
      <c r="AP12" s="2638"/>
      <c r="AQ12" s="511"/>
      <c r="AR12" s="512"/>
      <c r="AS12" s="511"/>
      <c r="AT12" s="2638"/>
      <c r="AU12" s="2638"/>
      <c r="AV12" s="1056"/>
      <c r="AW12" s="1056"/>
      <c r="AX12" s="1056"/>
      <c r="AY12" s="2638"/>
      <c r="AZ12" s="2638"/>
      <c r="BA12" s="1056"/>
      <c r="BB12" s="1056"/>
      <c r="BC12" s="1056"/>
      <c r="BD12" s="2638"/>
      <c r="BE12" s="2638"/>
      <c r="BF12" s="1056"/>
      <c r="BG12" s="1056"/>
      <c r="BH12" s="1056"/>
      <c r="BI12" s="2638"/>
      <c r="BJ12" s="2638"/>
      <c r="BK12" s="1056"/>
      <c r="BL12" s="1056"/>
      <c r="BM12" s="1056"/>
      <c r="BN12" s="2638"/>
      <c r="BO12" s="2638"/>
      <c r="BP12" s="1056"/>
      <c r="BQ12" s="1056"/>
      <c r="BR12" s="1056"/>
      <c r="BS12" s="4065"/>
      <c r="BT12" s="4065"/>
      <c r="BU12" s="4065"/>
      <c r="BV12" s="4066"/>
      <c r="BW12" s="4067"/>
      <c r="BX12" s="4081"/>
      <c r="BY12" s="1205"/>
      <c r="BZ12" s="4082"/>
      <c r="CA12" s="4083"/>
      <c r="CB12" s="4084"/>
      <c r="CC12" s="4082"/>
      <c r="CD12" s="2149">
        <f t="shared" si="1"/>
        <v>0</v>
      </c>
      <c r="CE12" s="80">
        <f t="shared" ref="CE12:CE16" si="8">(N12+S12+X12+AC12)-(D12+C12)</f>
        <v>0</v>
      </c>
      <c r="CF12" s="81">
        <f t="shared" ref="CF12:CF16" si="9">(O12+T12+Y12+AD12)-H12</f>
        <v>0</v>
      </c>
    </row>
    <row r="13" spans="1:84" ht="25.15" customHeight="1">
      <c r="A13" s="5365"/>
      <c r="B13" s="731">
        <v>12</v>
      </c>
      <c r="C13" s="713"/>
      <c r="D13" s="2708">
        <f t="shared" si="5"/>
        <v>0</v>
      </c>
      <c r="E13" s="712"/>
      <c r="F13" s="713"/>
      <c r="G13" s="848"/>
      <c r="H13" s="732"/>
      <c r="I13" s="768" t="s">
        <v>1770</v>
      </c>
      <c r="J13" s="2287"/>
      <c r="K13" s="67" t="s">
        <v>946</v>
      </c>
      <c r="L13" s="68" t="s">
        <v>680</v>
      </c>
      <c r="M13" s="511">
        <v>6</v>
      </c>
      <c r="N13" s="511"/>
      <c r="O13" s="511"/>
      <c r="P13" s="67" t="s">
        <v>1756</v>
      </c>
      <c r="Q13" s="68" t="s">
        <v>1097</v>
      </c>
      <c r="R13" s="511">
        <v>6</v>
      </c>
      <c r="S13" s="511"/>
      <c r="T13" s="511"/>
      <c r="U13" s="2638"/>
      <c r="V13" s="2638"/>
      <c r="W13" s="511"/>
      <c r="X13" s="511"/>
      <c r="Y13" s="511"/>
      <c r="Z13" s="2638"/>
      <c r="AA13" s="2638"/>
      <c r="AB13" s="511"/>
      <c r="AC13" s="512"/>
      <c r="AD13" s="511"/>
      <c r="AE13" s="2638"/>
      <c r="AF13" s="2638"/>
      <c r="AG13" s="511"/>
      <c r="AH13" s="512"/>
      <c r="AI13" s="511"/>
      <c r="AJ13" s="2638"/>
      <c r="AK13" s="2638"/>
      <c r="AL13" s="511"/>
      <c r="AM13" s="512"/>
      <c r="AN13" s="511"/>
      <c r="AO13" s="2638"/>
      <c r="AP13" s="2638"/>
      <c r="AQ13" s="511"/>
      <c r="AR13" s="512"/>
      <c r="AS13" s="511"/>
      <c r="AT13" s="2638"/>
      <c r="AU13" s="2638"/>
      <c r="AV13" s="1056"/>
      <c r="AW13" s="1056"/>
      <c r="AX13" s="1056"/>
      <c r="AY13" s="2638"/>
      <c r="AZ13" s="2638"/>
      <c r="BA13" s="1056"/>
      <c r="BB13" s="1056"/>
      <c r="BC13" s="1056"/>
      <c r="BD13" s="2638"/>
      <c r="BE13" s="2638"/>
      <c r="BF13" s="1056"/>
      <c r="BG13" s="1056"/>
      <c r="BH13" s="1056"/>
      <c r="BI13" s="2638"/>
      <c r="BJ13" s="2638"/>
      <c r="BK13" s="1056"/>
      <c r="BL13" s="1056"/>
      <c r="BM13" s="1056"/>
      <c r="BN13" s="2638"/>
      <c r="BO13" s="2638"/>
      <c r="BP13" s="1056"/>
      <c r="BQ13" s="1056"/>
      <c r="BR13" s="1056"/>
      <c r="BS13" s="4065"/>
      <c r="BT13" s="4065"/>
      <c r="BU13" s="4065"/>
      <c r="BV13" s="4066"/>
      <c r="BW13" s="4067"/>
      <c r="BX13" s="4081"/>
      <c r="BY13" s="1205"/>
      <c r="BZ13" s="4082"/>
      <c r="CA13" s="4083"/>
      <c r="CB13" s="4084"/>
      <c r="CC13" s="4082"/>
      <c r="CD13" s="2149">
        <f t="shared" si="1"/>
        <v>0</v>
      </c>
      <c r="CE13" s="80">
        <f t="shared" si="8"/>
        <v>0</v>
      </c>
      <c r="CF13" s="81">
        <f t="shared" si="9"/>
        <v>0</v>
      </c>
    </row>
    <row r="14" spans="1:84" ht="25.15" customHeight="1">
      <c r="A14" s="5365"/>
      <c r="B14" s="731">
        <v>12</v>
      </c>
      <c r="C14" s="713"/>
      <c r="D14" s="2708">
        <f t="shared" si="5"/>
        <v>0</v>
      </c>
      <c r="E14" s="712"/>
      <c r="F14" s="713"/>
      <c r="G14" s="848"/>
      <c r="H14" s="732"/>
      <c r="I14" s="768" t="s">
        <v>1771</v>
      </c>
      <c r="J14" s="2287"/>
      <c r="K14" s="67" t="s">
        <v>1013</v>
      </c>
      <c r="L14" s="68" t="s">
        <v>650</v>
      </c>
      <c r="M14" s="511">
        <v>6</v>
      </c>
      <c r="N14" s="511"/>
      <c r="O14" s="511"/>
      <c r="P14" s="67" t="s">
        <v>1772</v>
      </c>
      <c r="Q14" s="68" t="s">
        <v>700</v>
      </c>
      <c r="R14" s="511">
        <v>6</v>
      </c>
      <c r="S14" s="511"/>
      <c r="T14" s="511"/>
      <c r="U14" s="2638"/>
      <c r="V14" s="2638"/>
      <c r="W14" s="511"/>
      <c r="X14" s="511"/>
      <c r="Y14" s="511"/>
      <c r="Z14" s="2638"/>
      <c r="AA14" s="2638"/>
      <c r="AB14" s="511"/>
      <c r="AC14" s="512"/>
      <c r="AD14" s="511"/>
      <c r="AE14" s="2638"/>
      <c r="AF14" s="2638"/>
      <c r="AG14" s="511"/>
      <c r="AH14" s="512"/>
      <c r="AI14" s="511"/>
      <c r="AJ14" s="2638"/>
      <c r="AK14" s="2638"/>
      <c r="AL14" s="511"/>
      <c r="AM14" s="512"/>
      <c r="AN14" s="511"/>
      <c r="AO14" s="2638"/>
      <c r="AP14" s="2638"/>
      <c r="AQ14" s="511"/>
      <c r="AR14" s="512"/>
      <c r="AS14" s="511"/>
      <c r="AT14" s="2638"/>
      <c r="AU14" s="2638"/>
      <c r="AV14" s="1056"/>
      <c r="AW14" s="1056"/>
      <c r="AX14" s="1056"/>
      <c r="AY14" s="2638"/>
      <c r="AZ14" s="2638"/>
      <c r="BA14" s="1056"/>
      <c r="BB14" s="1056"/>
      <c r="BC14" s="1056"/>
      <c r="BD14" s="2638"/>
      <c r="BE14" s="2638"/>
      <c r="BF14" s="1056"/>
      <c r="BG14" s="1056"/>
      <c r="BH14" s="1056"/>
      <c r="BI14" s="2638"/>
      <c r="BJ14" s="2638"/>
      <c r="BK14" s="1056"/>
      <c r="BL14" s="1056"/>
      <c r="BM14" s="1056"/>
      <c r="BN14" s="2638"/>
      <c r="BO14" s="2638"/>
      <c r="BP14" s="1056"/>
      <c r="BQ14" s="1056"/>
      <c r="BR14" s="1056"/>
      <c r="BS14" s="4065"/>
      <c r="BT14" s="4065"/>
      <c r="BU14" s="4065"/>
      <c r="BV14" s="4066"/>
      <c r="BW14" s="4067"/>
      <c r="BX14" s="4081"/>
      <c r="BY14" s="1205"/>
      <c r="BZ14" s="4082"/>
      <c r="CA14" s="4083"/>
      <c r="CB14" s="4084"/>
      <c r="CC14" s="4082"/>
      <c r="CD14" s="2149">
        <f t="shared" si="1"/>
        <v>0</v>
      </c>
      <c r="CE14" s="80">
        <f t="shared" si="8"/>
        <v>0</v>
      </c>
      <c r="CF14" s="81">
        <f t="shared" si="9"/>
        <v>0</v>
      </c>
    </row>
    <row r="15" spans="1:84" ht="25.15" customHeight="1">
      <c r="A15" s="5365"/>
      <c r="B15" s="731">
        <v>6</v>
      </c>
      <c r="C15" s="713"/>
      <c r="D15" s="2708">
        <f t="shared" si="5"/>
        <v>0</v>
      </c>
      <c r="E15" s="712"/>
      <c r="F15" s="713"/>
      <c r="G15" s="848"/>
      <c r="H15" s="732"/>
      <c r="I15" s="768" t="s">
        <v>1773</v>
      </c>
      <c r="J15" s="2287"/>
      <c r="K15" s="67" t="s">
        <v>1754</v>
      </c>
      <c r="L15" s="68" t="s">
        <v>1755</v>
      </c>
      <c r="M15" s="511">
        <v>3</v>
      </c>
      <c r="N15" s="511"/>
      <c r="O15" s="511"/>
      <c r="P15" s="67" t="s">
        <v>1756</v>
      </c>
      <c r="Q15" s="68" t="s">
        <v>1097</v>
      </c>
      <c r="R15" s="511">
        <v>3</v>
      </c>
      <c r="S15" s="511"/>
      <c r="T15" s="511"/>
      <c r="U15" s="2638"/>
      <c r="V15" s="2638"/>
      <c r="W15" s="511"/>
      <c r="X15" s="511"/>
      <c r="Y15" s="511"/>
      <c r="Z15" s="2638"/>
      <c r="AA15" s="2638"/>
      <c r="AB15" s="511"/>
      <c r="AC15" s="512"/>
      <c r="AD15" s="511"/>
      <c r="AE15" s="2638"/>
      <c r="AF15" s="2638"/>
      <c r="AG15" s="511"/>
      <c r="AH15" s="512"/>
      <c r="AI15" s="511"/>
      <c r="AJ15" s="2638"/>
      <c r="AK15" s="2638"/>
      <c r="AL15" s="511"/>
      <c r="AM15" s="512"/>
      <c r="AN15" s="511"/>
      <c r="AO15" s="2638"/>
      <c r="AP15" s="2638"/>
      <c r="AQ15" s="511"/>
      <c r="AR15" s="512"/>
      <c r="AS15" s="511"/>
      <c r="AT15" s="2638"/>
      <c r="AU15" s="2638"/>
      <c r="AV15" s="1056"/>
      <c r="AW15" s="1056"/>
      <c r="AX15" s="1056"/>
      <c r="AY15" s="2638"/>
      <c r="AZ15" s="2638"/>
      <c r="BA15" s="1056"/>
      <c r="BB15" s="1056"/>
      <c r="BC15" s="1056"/>
      <c r="BD15" s="2638"/>
      <c r="BE15" s="2638"/>
      <c r="BF15" s="1056"/>
      <c r="BG15" s="1056"/>
      <c r="BH15" s="1056"/>
      <c r="BI15" s="2638"/>
      <c r="BJ15" s="2638"/>
      <c r="BK15" s="1056"/>
      <c r="BL15" s="1056"/>
      <c r="BM15" s="1056"/>
      <c r="BN15" s="2638"/>
      <c r="BO15" s="2638"/>
      <c r="BP15" s="1056"/>
      <c r="BQ15" s="1056"/>
      <c r="BR15" s="1056"/>
      <c r="BS15" s="4065"/>
      <c r="BT15" s="4065"/>
      <c r="BU15" s="4065"/>
      <c r="BV15" s="4066"/>
      <c r="BW15" s="4067"/>
      <c r="BX15" s="4081"/>
      <c r="BY15" s="1205"/>
      <c r="BZ15" s="4082"/>
      <c r="CA15" s="4083"/>
      <c r="CB15" s="4084"/>
      <c r="CC15" s="4082"/>
      <c r="CD15" s="2149">
        <f t="shared" si="1"/>
        <v>0</v>
      </c>
      <c r="CE15" s="80">
        <f t="shared" si="8"/>
        <v>0</v>
      </c>
      <c r="CF15" s="81">
        <f t="shared" si="9"/>
        <v>0</v>
      </c>
    </row>
    <row r="16" spans="1:84" ht="25.15" customHeight="1">
      <c r="A16" s="5365"/>
      <c r="B16" s="713"/>
      <c r="C16" s="731">
        <v>6</v>
      </c>
      <c r="D16" s="2708">
        <f t="shared" si="5"/>
        <v>0</v>
      </c>
      <c r="E16" s="712"/>
      <c r="F16" s="713"/>
      <c r="G16" s="848"/>
      <c r="H16" s="732"/>
      <c r="I16" s="768" t="s">
        <v>1774</v>
      </c>
      <c r="J16" s="2287"/>
      <c r="K16" s="67" t="s">
        <v>1754</v>
      </c>
      <c r="L16" s="68" t="s">
        <v>1755</v>
      </c>
      <c r="M16" s="511"/>
      <c r="N16" s="511">
        <v>3</v>
      </c>
      <c r="O16" s="511"/>
      <c r="P16" s="67" t="s">
        <v>1756</v>
      </c>
      <c r="Q16" s="68" t="s">
        <v>1097</v>
      </c>
      <c r="R16" s="511"/>
      <c r="S16" s="511">
        <v>3</v>
      </c>
      <c r="T16" s="511"/>
      <c r="U16" s="2638"/>
      <c r="V16" s="2638"/>
      <c r="W16" s="511"/>
      <c r="X16" s="511"/>
      <c r="Y16" s="511"/>
      <c r="Z16" s="2638"/>
      <c r="AA16" s="2638"/>
      <c r="AB16" s="511"/>
      <c r="AC16" s="512"/>
      <c r="AD16" s="511"/>
      <c r="AE16" s="2638"/>
      <c r="AF16" s="2638"/>
      <c r="AG16" s="511"/>
      <c r="AH16" s="512"/>
      <c r="AI16" s="511"/>
      <c r="AJ16" s="2638"/>
      <c r="AK16" s="2638"/>
      <c r="AL16" s="511"/>
      <c r="AM16" s="512"/>
      <c r="AN16" s="511"/>
      <c r="AO16" s="2638"/>
      <c r="AP16" s="2638"/>
      <c r="AQ16" s="511"/>
      <c r="AR16" s="512"/>
      <c r="AS16" s="511"/>
      <c r="AT16" s="2638"/>
      <c r="AU16" s="2638"/>
      <c r="AV16" s="1056"/>
      <c r="AW16" s="1056"/>
      <c r="AX16" s="1056"/>
      <c r="AY16" s="2638"/>
      <c r="AZ16" s="2638"/>
      <c r="BA16" s="1056"/>
      <c r="BB16" s="1056"/>
      <c r="BC16" s="1056"/>
      <c r="BD16" s="2638"/>
      <c r="BE16" s="2638"/>
      <c r="BF16" s="1056"/>
      <c r="BG16" s="1056"/>
      <c r="BH16" s="1056"/>
      <c r="BI16" s="2638"/>
      <c r="BJ16" s="2638"/>
      <c r="BK16" s="1056"/>
      <c r="BL16" s="1056"/>
      <c r="BM16" s="1056"/>
      <c r="BN16" s="2638"/>
      <c r="BO16" s="2638"/>
      <c r="BP16" s="1056"/>
      <c r="BQ16" s="1056"/>
      <c r="BR16" s="1056"/>
      <c r="BS16" s="4065"/>
      <c r="BT16" s="4065"/>
      <c r="BU16" s="4065"/>
      <c r="BV16" s="4066"/>
      <c r="BW16" s="4067"/>
      <c r="BX16" s="4073" t="s">
        <v>228</v>
      </c>
      <c r="BY16" s="1734"/>
      <c r="BZ16" s="2592">
        <v>1</v>
      </c>
      <c r="CA16" s="4073" t="s">
        <v>228</v>
      </c>
      <c r="CB16" s="1734"/>
      <c r="CC16" s="2592">
        <v>1</v>
      </c>
      <c r="CD16" s="2149">
        <f t="shared" si="1"/>
        <v>0</v>
      </c>
      <c r="CE16" s="80">
        <f t="shared" si="8"/>
        <v>0</v>
      </c>
      <c r="CF16" s="81">
        <f t="shared" si="9"/>
        <v>0</v>
      </c>
    </row>
    <row r="17" spans="1:84">
      <c r="A17" s="1100" t="s">
        <v>1727</v>
      </c>
      <c r="B17" s="820">
        <f>SUM(B11:B16)</f>
        <v>42</v>
      </c>
      <c r="C17" s="820">
        <f t="shared" ref="C17:H17" si="10">SUM(C11:C16)</f>
        <v>6</v>
      </c>
      <c r="D17" s="821">
        <f t="shared" si="10"/>
        <v>0</v>
      </c>
      <c r="E17" s="822">
        <f t="shared" si="10"/>
        <v>0</v>
      </c>
      <c r="F17" s="820">
        <f t="shared" ref="F17:G17" si="11">SUM(F11:F16)</f>
        <v>0</v>
      </c>
      <c r="G17" s="823">
        <f t="shared" si="11"/>
        <v>0</v>
      </c>
      <c r="H17" s="824">
        <f t="shared" si="10"/>
        <v>0</v>
      </c>
      <c r="I17" s="492"/>
      <c r="J17" s="1210"/>
      <c r="K17" s="298"/>
      <c r="L17" s="299"/>
      <c r="M17" s="493"/>
      <c r="N17" s="493"/>
      <c r="O17" s="493"/>
      <c r="P17" s="99"/>
      <c r="Q17" s="300"/>
      <c r="R17" s="494"/>
      <c r="S17" s="494"/>
      <c r="T17" s="494"/>
      <c r="U17" s="98"/>
      <c r="V17" s="98"/>
      <c r="W17" s="493"/>
      <c r="X17" s="493"/>
      <c r="Y17" s="493"/>
      <c r="Z17" s="108"/>
      <c r="AA17" s="108"/>
      <c r="AB17" s="493"/>
      <c r="AC17" s="493"/>
      <c r="AD17" s="493"/>
      <c r="AE17" s="108"/>
      <c r="AF17" s="108"/>
      <c r="AG17" s="493"/>
      <c r="AH17" s="493"/>
      <c r="AI17" s="493"/>
      <c r="AJ17" s="108"/>
      <c r="AK17" s="108"/>
      <c r="AL17" s="493"/>
      <c r="AM17" s="493"/>
      <c r="AN17" s="493"/>
      <c r="AO17" s="108"/>
      <c r="AP17" s="108"/>
      <c r="AQ17" s="493"/>
      <c r="AR17" s="493"/>
      <c r="AS17" s="493"/>
      <c r="AT17" s="108"/>
      <c r="AU17" s="108"/>
      <c r="AV17" s="493"/>
      <c r="AW17" s="493"/>
      <c r="AX17" s="493"/>
      <c r="AY17" s="108"/>
      <c r="AZ17" s="108"/>
      <c r="BA17" s="493"/>
      <c r="BB17" s="493"/>
      <c r="BC17" s="493"/>
      <c r="BD17" s="108"/>
      <c r="BE17" s="108"/>
      <c r="BF17" s="493"/>
      <c r="BG17" s="493"/>
      <c r="BH17" s="493"/>
      <c r="BI17" s="108"/>
      <c r="BJ17" s="108"/>
      <c r="BK17" s="493"/>
      <c r="BL17" s="493"/>
      <c r="BM17" s="493"/>
      <c r="BN17" s="108"/>
      <c r="BO17" s="108"/>
      <c r="BP17" s="493"/>
      <c r="BQ17" s="493"/>
      <c r="BR17" s="493"/>
      <c r="BS17" s="4078"/>
      <c r="BT17" s="4075"/>
      <c r="BU17" s="4075"/>
      <c r="BV17" s="4076"/>
      <c r="BW17" s="4077">
        <f>SUM(BW11:BW16)</f>
        <v>0</v>
      </c>
      <c r="BX17" s="4078"/>
      <c r="BY17" s="4079"/>
      <c r="BZ17" s="4077">
        <f>SUM(BZ11:BZ16)</f>
        <v>1</v>
      </c>
      <c r="CA17" s="4078"/>
      <c r="CB17" s="4079"/>
      <c r="CC17" s="4077">
        <f>SUM(CC11:CC16)</f>
        <v>1</v>
      </c>
      <c r="CD17" s="4080"/>
      <c r="CE17" s="3106"/>
      <c r="CF17" s="3106"/>
    </row>
    <row r="18" spans="1:84" ht="62.25" customHeight="1">
      <c r="A18" s="3392" t="s">
        <v>1775</v>
      </c>
      <c r="B18" s="731">
        <v>39</v>
      </c>
      <c r="C18" s="713"/>
      <c r="D18" s="2708">
        <f t="shared" ref="D18" si="12">SUM(E18:G18)</f>
        <v>0</v>
      </c>
      <c r="E18" s="712"/>
      <c r="F18" s="713"/>
      <c r="G18" s="848"/>
      <c r="H18" s="732"/>
      <c r="I18" s="768" t="s">
        <v>1776</v>
      </c>
      <c r="J18" s="2287"/>
      <c r="K18" s="67" t="s">
        <v>946</v>
      </c>
      <c r="L18" s="68" t="s">
        <v>680</v>
      </c>
      <c r="M18" s="511">
        <v>6</v>
      </c>
      <c r="N18" s="511"/>
      <c r="O18" s="511"/>
      <c r="P18" s="67" t="s">
        <v>966</v>
      </c>
      <c r="Q18" s="68" t="s">
        <v>377</v>
      </c>
      <c r="R18" s="511">
        <v>3</v>
      </c>
      <c r="S18" s="511"/>
      <c r="T18" s="511"/>
      <c r="U18" s="2638" t="s">
        <v>949</v>
      </c>
      <c r="V18" s="2638" t="s">
        <v>385</v>
      </c>
      <c r="W18" s="511">
        <v>3</v>
      </c>
      <c r="X18" s="511"/>
      <c r="Y18" s="511"/>
      <c r="Z18" s="2638" t="s">
        <v>1037</v>
      </c>
      <c r="AA18" s="2638" t="s">
        <v>1777</v>
      </c>
      <c r="AB18" s="511">
        <v>6</v>
      </c>
      <c r="AC18" s="512"/>
      <c r="AD18" s="511"/>
      <c r="AE18" s="2638" t="s">
        <v>1778</v>
      </c>
      <c r="AF18" s="2638" t="s">
        <v>1097</v>
      </c>
      <c r="AG18" s="511">
        <v>3</v>
      </c>
      <c r="AH18" s="512"/>
      <c r="AI18" s="511"/>
      <c r="AJ18" s="2638" t="s">
        <v>1754</v>
      </c>
      <c r="AK18" s="2638" t="s">
        <v>706</v>
      </c>
      <c r="AL18" s="511">
        <v>9</v>
      </c>
      <c r="AM18" s="512"/>
      <c r="AN18" s="511"/>
      <c r="AO18" s="2638" t="s">
        <v>219</v>
      </c>
      <c r="AP18" s="2638" t="s">
        <v>220</v>
      </c>
      <c r="AQ18" s="511">
        <v>3</v>
      </c>
      <c r="AR18" s="512"/>
      <c r="AS18" s="511"/>
      <c r="AT18" s="2638" t="s">
        <v>1758</v>
      </c>
      <c r="AU18" s="2638" t="s">
        <v>891</v>
      </c>
      <c r="AV18" s="1056">
        <v>3</v>
      </c>
      <c r="AW18" s="1056"/>
      <c r="AX18" s="1056"/>
      <c r="AY18" s="2638" t="s">
        <v>1760</v>
      </c>
      <c r="AZ18" s="2638" t="s">
        <v>1761</v>
      </c>
      <c r="BA18" s="1056">
        <v>3</v>
      </c>
      <c r="BB18" s="1056"/>
      <c r="BC18" s="1056"/>
      <c r="BD18" s="2638"/>
      <c r="BE18" s="2638"/>
      <c r="BF18" s="1056"/>
      <c r="BG18" s="1056"/>
      <c r="BH18" s="1056"/>
      <c r="BI18" s="2638"/>
      <c r="BJ18" s="2638"/>
      <c r="BK18" s="1056"/>
      <c r="BL18" s="1056"/>
      <c r="BM18" s="1056"/>
      <c r="BN18" s="2638"/>
      <c r="BO18" s="2638"/>
      <c r="BP18" s="1056"/>
      <c r="BQ18" s="1056"/>
      <c r="BR18" s="1056"/>
      <c r="BS18" s="4065"/>
      <c r="BT18" s="4065"/>
      <c r="BU18" s="4065"/>
      <c r="BV18" s="4066"/>
      <c r="BW18" s="4067"/>
      <c r="BX18" s="4073" t="s">
        <v>228</v>
      </c>
      <c r="BY18" s="4074"/>
      <c r="BZ18" s="2592">
        <v>1</v>
      </c>
      <c r="CA18" s="4073" t="s">
        <v>228</v>
      </c>
      <c r="CB18" s="4074"/>
      <c r="CC18" s="2592">
        <v>1</v>
      </c>
      <c r="CD18" s="2149">
        <f t="shared" si="1"/>
        <v>0</v>
      </c>
      <c r="CE18" s="80">
        <f t="shared" ref="CE18" si="13">(N18+S18+X18+AC18)-(D18+C18)</f>
        <v>0</v>
      </c>
      <c r="CF18" s="81">
        <f t="shared" ref="CF18" si="14">(O18+T18+Y18+AD18)-H18</f>
        <v>0</v>
      </c>
    </row>
    <row r="19" spans="1:84">
      <c r="A19" s="1100" t="s">
        <v>1766</v>
      </c>
      <c r="B19" s="89">
        <f t="shared" ref="B19:H19" si="15">SUM(B18:B18)</f>
        <v>39</v>
      </c>
      <c r="C19" s="89">
        <f t="shared" si="15"/>
        <v>0</v>
      </c>
      <c r="D19" s="90">
        <f t="shared" si="15"/>
        <v>0</v>
      </c>
      <c r="E19" s="91">
        <f t="shared" si="15"/>
        <v>0</v>
      </c>
      <c r="F19" s="89">
        <f t="shared" si="15"/>
        <v>0</v>
      </c>
      <c r="G19" s="92">
        <f t="shared" si="15"/>
        <v>0</v>
      </c>
      <c r="H19" s="93">
        <f t="shared" si="15"/>
        <v>0</v>
      </c>
      <c r="I19" s="492"/>
      <c r="J19" s="1210"/>
      <c r="K19" s="298"/>
      <c r="L19" s="299"/>
      <c r="M19" s="493"/>
      <c r="N19" s="493"/>
      <c r="O19" s="493"/>
      <c r="P19" s="99"/>
      <c r="Q19" s="300"/>
      <c r="R19" s="494"/>
      <c r="S19" s="494"/>
      <c r="T19" s="494"/>
      <c r="U19" s="98"/>
      <c r="V19" s="98"/>
      <c r="W19" s="493"/>
      <c r="X19" s="493"/>
      <c r="Y19" s="493"/>
      <c r="Z19" s="108"/>
      <c r="AA19" s="108"/>
      <c r="AB19" s="493"/>
      <c r="AC19" s="493"/>
      <c r="AD19" s="493"/>
      <c r="AE19" s="108"/>
      <c r="AF19" s="108"/>
      <c r="AG19" s="493"/>
      <c r="AH19" s="493"/>
      <c r="AI19" s="493"/>
      <c r="AJ19" s="108"/>
      <c r="AK19" s="108"/>
      <c r="AL19" s="493"/>
      <c r="AM19" s="493"/>
      <c r="AN19" s="493"/>
      <c r="AO19" s="108"/>
      <c r="AP19" s="108"/>
      <c r="AQ19" s="493"/>
      <c r="AR19" s="493"/>
      <c r="AS19" s="493"/>
      <c r="AT19" s="108"/>
      <c r="AU19" s="108"/>
      <c r="AV19" s="493"/>
      <c r="AW19" s="493"/>
      <c r="AX19" s="493"/>
      <c r="AY19" s="108"/>
      <c r="AZ19" s="108"/>
      <c r="BA19" s="493"/>
      <c r="BB19" s="493"/>
      <c r="BC19" s="493"/>
      <c r="BD19" s="108"/>
      <c r="BE19" s="108"/>
      <c r="BF19" s="493"/>
      <c r="BG19" s="493"/>
      <c r="BH19" s="493"/>
      <c r="BI19" s="108"/>
      <c r="BJ19" s="108"/>
      <c r="BK19" s="493"/>
      <c r="BL19" s="493"/>
      <c r="BM19" s="493"/>
      <c r="BN19" s="108"/>
      <c r="BO19" s="108"/>
      <c r="BP19" s="493"/>
      <c r="BQ19" s="493"/>
      <c r="BR19" s="493"/>
      <c r="BS19" s="4078"/>
      <c r="BT19" s="4075"/>
      <c r="BU19" s="4075"/>
      <c r="BV19" s="4076"/>
      <c r="BW19" s="4077">
        <f>SUM(BW18:BW18)</f>
        <v>0</v>
      </c>
      <c r="BX19" s="4078"/>
      <c r="BY19" s="4079"/>
      <c r="BZ19" s="4077">
        <f>SUM(BZ18:BZ18)</f>
        <v>1</v>
      </c>
      <c r="CA19" s="4078"/>
      <c r="CB19" s="4079"/>
      <c r="CC19" s="4077">
        <f>SUM(CC18:CC18)</f>
        <v>1</v>
      </c>
      <c r="CD19" s="4080"/>
      <c r="CE19" s="3106"/>
      <c r="CF19" s="3106"/>
    </row>
    <row r="20" spans="1:84" ht="24" customHeight="1">
      <c r="A20" s="5365" t="s">
        <v>1779</v>
      </c>
      <c r="B20" s="731">
        <v>3</v>
      </c>
      <c r="C20" s="713"/>
      <c r="D20" s="2283">
        <f t="shared" ref="D20:D24" si="16">SUM(E20:G20)</f>
        <v>0</v>
      </c>
      <c r="E20" s="712"/>
      <c r="F20" s="713"/>
      <c r="G20" s="848"/>
      <c r="H20" s="732"/>
      <c r="I20" s="768" t="s">
        <v>1780</v>
      </c>
      <c r="J20" s="2287"/>
      <c r="K20" s="67" t="s">
        <v>1754</v>
      </c>
      <c r="L20" s="68" t="s">
        <v>1755</v>
      </c>
      <c r="M20" s="511">
        <v>1.5</v>
      </c>
      <c r="N20" s="511"/>
      <c r="O20" s="511"/>
      <c r="P20" s="67" t="s">
        <v>1756</v>
      </c>
      <c r="Q20" s="68" t="s">
        <v>1097</v>
      </c>
      <c r="R20" s="511">
        <v>1.5</v>
      </c>
      <c r="S20" s="511"/>
      <c r="T20" s="511"/>
      <c r="U20" s="2638"/>
      <c r="V20" s="2638"/>
      <c r="W20" s="511"/>
      <c r="X20" s="511"/>
      <c r="Y20" s="511"/>
      <c r="Z20" s="2638"/>
      <c r="AA20" s="2638"/>
      <c r="AB20" s="511"/>
      <c r="AC20" s="512"/>
      <c r="AD20" s="511"/>
      <c r="AE20" s="2638"/>
      <c r="AF20" s="2638"/>
      <c r="AG20" s="511"/>
      <c r="AH20" s="512"/>
      <c r="AI20" s="511"/>
      <c r="AJ20" s="2638"/>
      <c r="AK20" s="2638"/>
      <c r="AL20" s="511"/>
      <c r="AM20" s="512"/>
      <c r="AN20" s="511"/>
      <c r="AO20" s="2638"/>
      <c r="AP20" s="2638"/>
      <c r="AQ20" s="511"/>
      <c r="AR20" s="512"/>
      <c r="AS20" s="511"/>
      <c r="AT20" s="2638"/>
      <c r="AU20" s="2638"/>
      <c r="AV20" s="1056"/>
      <c r="AW20" s="1056"/>
      <c r="AX20" s="1056"/>
      <c r="AY20" s="2638"/>
      <c r="AZ20" s="2638"/>
      <c r="BA20" s="1056"/>
      <c r="BB20" s="1056"/>
      <c r="BC20" s="1056"/>
      <c r="BD20" s="2638"/>
      <c r="BE20" s="2638"/>
      <c r="BF20" s="1056"/>
      <c r="BG20" s="1056"/>
      <c r="BH20" s="1056"/>
      <c r="BI20" s="2638"/>
      <c r="BJ20" s="2638"/>
      <c r="BK20" s="1056"/>
      <c r="BL20" s="1056"/>
      <c r="BM20" s="1056"/>
      <c r="BN20" s="2638"/>
      <c r="BO20" s="2638"/>
      <c r="BP20" s="1056"/>
      <c r="BQ20" s="1056"/>
      <c r="BR20" s="1056"/>
      <c r="BS20" s="4065"/>
      <c r="BT20" s="4065"/>
      <c r="BU20" s="4065"/>
      <c r="BV20" s="4066"/>
      <c r="BW20" s="4067"/>
      <c r="BX20" s="4073" t="s">
        <v>229</v>
      </c>
      <c r="BY20" s="1734"/>
      <c r="BZ20" s="2592">
        <v>1</v>
      </c>
      <c r="CA20" s="4073" t="s">
        <v>229</v>
      </c>
      <c r="CB20" s="1734"/>
      <c r="CC20" s="2592">
        <v>1</v>
      </c>
      <c r="CD20" s="2149">
        <f t="shared" si="1"/>
        <v>0</v>
      </c>
      <c r="CE20" s="80">
        <f t="shared" ref="CE20" si="17">(N20+S20+X20+AC20)-(D20+C20)</f>
        <v>0</v>
      </c>
      <c r="CF20" s="81">
        <f t="shared" ref="CF20" si="18">(O20+T20+Y20+AD20)-H20</f>
        <v>0</v>
      </c>
    </row>
    <row r="21" spans="1:84" ht="24" customHeight="1">
      <c r="A21" s="5365"/>
      <c r="B21" s="713"/>
      <c r="C21" s="713"/>
      <c r="D21" s="2283">
        <f t="shared" si="16"/>
        <v>0</v>
      </c>
      <c r="E21" s="712"/>
      <c r="F21" s="713"/>
      <c r="G21" s="848"/>
      <c r="H21" s="4085">
        <v>6</v>
      </c>
      <c r="I21" s="768" t="s">
        <v>1781</v>
      </c>
      <c r="J21" s="2287"/>
      <c r="K21" s="67"/>
      <c r="L21" s="68"/>
      <c r="M21" s="511"/>
      <c r="N21" s="511"/>
      <c r="O21" s="511"/>
      <c r="P21" s="67"/>
      <c r="Q21" s="68"/>
      <c r="R21" s="511"/>
      <c r="S21" s="511"/>
      <c r="T21" s="511"/>
      <c r="U21" s="2638"/>
      <c r="V21" s="2638"/>
      <c r="W21" s="511"/>
      <c r="X21" s="511"/>
      <c r="Y21" s="511"/>
      <c r="Z21" s="2638"/>
      <c r="AA21" s="2638"/>
      <c r="AB21" s="511"/>
      <c r="AC21" s="512"/>
      <c r="AD21" s="511"/>
      <c r="AE21" s="2638"/>
      <c r="AF21" s="2638"/>
      <c r="AG21" s="511"/>
      <c r="AH21" s="512"/>
      <c r="AI21" s="511"/>
      <c r="AJ21" s="2638"/>
      <c r="AK21" s="2638"/>
      <c r="AL21" s="511"/>
      <c r="AM21" s="512"/>
      <c r="AN21" s="511"/>
      <c r="AO21" s="2638"/>
      <c r="AP21" s="2638"/>
      <c r="AQ21" s="511"/>
      <c r="AR21" s="512"/>
      <c r="AS21" s="511"/>
      <c r="AT21" s="2638"/>
      <c r="AU21" s="2638"/>
      <c r="AV21" s="1056"/>
      <c r="AW21" s="1056"/>
      <c r="AX21" s="1056"/>
      <c r="AY21" s="2638"/>
      <c r="AZ21" s="2638"/>
      <c r="BA21" s="1056"/>
      <c r="BB21" s="1056"/>
      <c r="BC21" s="1056"/>
      <c r="BD21" s="2638"/>
      <c r="BE21" s="2638"/>
      <c r="BF21" s="1056"/>
      <c r="BG21" s="1056"/>
      <c r="BH21" s="1056"/>
      <c r="BI21" s="2638"/>
      <c r="BJ21" s="2638"/>
      <c r="BK21" s="1056"/>
      <c r="BL21" s="1056"/>
      <c r="BM21" s="1056"/>
      <c r="BN21" s="2638"/>
      <c r="BO21" s="2638"/>
      <c r="BP21" s="1056"/>
      <c r="BQ21" s="1056"/>
      <c r="BR21" s="1056"/>
      <c r="BS21" s="4065"/>
      <c r="BT21" s="4065"/>
      <c r="BU21" s="4065"/>
      <c r="BV21" s="4066"/>
      <c r="BW21" s="4067"/>
      <c r="BX21" s="4068"/>
      <c r="BY21" s="4069"/>
      <c r="BZ21" s="4070"/>
      <c r="CA21" s="4068"/>
      <c r="CB21" s="4069"/>
      <c r="CC21" s="4070"/>
      <c r="CD21" s="2149">
        <f t="shared" si="1"/>
        <v>0</v>
      </c>
      <c r="CE21" s="80">
        <f t="shared" ref="CE21:CE24" si="19">(N21+S21+X21+AC21)-(D21+C21)</f>
        <v>0</v>
      </c>
      <c r="CF21" s="81">
        <f t="shared" ref="CF21:CF24" si="20">(O21+T21+Y21+AD21)-H21</f>
        <v>-6</v>
      </c>
    </row>
    <row r="22" spans="1:84" ht="24" customHeight="1">
      <c r="A22" s="5365"/>
      <c r="B22" s="713"/>
      <c r="C22" s="713"/>
      <c r="D22" s="2283">
        <f t="shared" si="16"/>
        <v>0</v>
      </c>
      <c r="E22" s="712"/>
      <c r="F22" s="713"/>
      <c r="G22" s="848"/>
      <c r="H22" s="4085">
        <v>6</v>
      </c>
      <c r="I22" s="768" t="s">
        <v>1782</v>
      </c>
      <c r="J22" s="2287"/>
      <c r="K22" s="67"/>
      <c r="L22" s="68"/>
      <c r="M22" s="511"/>
      <c r="N22" s="511"/>
      <c r="O22" s="511"/>
      <c r="P22" s="67"/>
      <c r="Q22" s="68"/>
      <c r="R22" s="511"/>
      <c r="S22" s="511"/>
      <c r="T22" s="511"/>
      <c r="U22" s="2638"/>
      <c r="V22" s="2638"/>
      <c r="W22" s="511"/>
      <c r="X22" s="511"/>
      <c r="Y22" s="511"/>
      <c r="Z22" s="2638"/>
      <c r="AA22" s="2638"/>
      <c r="AB22" s="511"/>
      <c r="AC22" s="512"/>
      <c r="AD22" s="511"/>
      <c r="AE22" s="2638"/>
      <c r="AF22" s="2638"/>
      <c r="AG22" s="511"/>
      <c r="AH22" s="512"/>
      <c r="AI22" s="511"/>
      <c r="AJ22" s="2638"/>
      <c r="AK22" s="2638"/>
      <c r="AL22" s="511"/>
      <c r="AM22" s="512"/>
      <c r="AN22" s="511"/>
      <c r="AO22" s="2638"/>
      <c r="AP22" s="2638"/>
      <c r="AQ22" s="511"/>
      <c r="AR22" s="512"/>
      <c r="AS22" s="511"/>
      <c r="AT22" s="2638"/>
      <c r="AU22" s="2638"/>
      <c r="AV22" s="1056"/>
      <c r="AW22" s="1056"/>
      <c r="AX22" s="1056"/>
      <c r="AY22" s="2638"/>
      <c r="AZ22" s="2638"/>
      <c r="BA22" s="1056"/>
      <c r="BB22" s="1056"/>
      <c r="BC22" s="1056"/>
      <c r="BD22" s="2638"/>
      <c r="BE22" s="2638"/>
      <c r="BF22" s="1056"/>
      <c r="BG22" s="1056"/>
      <c r="BH22" s="1056"/>
      <c r="BI22" s="2638"/>
      <c r="BJ22" s="2638"/>
      <c r="BK22" s="1056"/>
      <c r="BL22" s="1056"/>
      <c r="BM22" s="1056"/>
      <c r="BN22" s="2638"/>
      <c r="BO22" s="2638"/>
      <c r="BP22" s="1056"/>
      <c r="BQ22" s="1056"/>
      <c r="BR22" s="1056"/>
      <c r="BS22" s="4065"/>
      <c r="BT22" s="4065"/>
      <c r="BU22" s="4065"/>
      <c r="BV22" s="4066"/>
      <c r="BW22" s="4067"/>
      <c r="BX22" s="4068"/>
      <c r="BY22" s="4069"/>
      <c r="BZ22" s="4070"/>
      <c r="CA22" s="4068"/>
      <c r="CB22" s="4069"/>
      <c r="CC22" s="4070"/>
      <c r="CD22" s="2149">
        <f t="shared" si="1"/>
        <v>0</v>
      </c>
      <c r="CE22" s="80">
        <f t="shared" si="19"/>
        <v>0</v>
      </c>
      <c r="CF22" s="81">
        <f t="shared" si="20"/>
        <v>-6</v>
      </c>
    </row>
    <row r="23" spans="1:84" ht="24" customHeight="1">
      <c r="A23" s="5365"/>
      <c r="B23" s="713"/>
      <c r="C23" s="2318">
        <v>3</v>
      </c>
      <c r="D23" s="2283">
        <f t="shared" si="16"/>
        <v>0</v>
      </c>
      <c r="E23" s="712"/>
      <c r="F23" s="713"/>
      <c r="G23" s="848"/>
      <c r="H23" s="732"/>
      <c r="I23" s="768" t="s">
        <v>313</v>
      </c>
      <c r="J23" s="2287"/>
      <c r="K23" s="67" t="s">
        <v>1783</v>
      </c>
      <c r="L23" s="68" t="s">
        <v>519</v>
      </c>
      <c r="M23" s="511"/>
      <c r="N23" s="511">
        <v>3</v>
      </c>
      <c r="O23" s="511"/>
      <c r="P23" s="67"/>
      <c r="Q23" s="68"/>
      <c r="R23" s="511"/>
      <c r="S23" s="511"/>
      <c r="T23" s="511"/>
      <c r="U23" s="2638"/>
      <c r="V23" s="2638"/>
      <c r="W23" s="511"/>
      <c r="X23" s="511"/>
      <c r="Y23" s="511"/>
      <c r="Z23" s="2638"/>
      <c r="AA23" s="2638"/>
      <c r="AB23" s="511"/>
      <c r="AC23" s="512"/>
      <c r="AD23" s="511"/>
      <c r="AE23" s="2638"/>
      <c r="AF23" s="2638"/>
      <c r="AG23" s="511"/>
      <c r="AH23" s="512"/>
      <c r="AI23" s="511"/>
      <c r="AJ23" s="2638"/>
      <c r="AK23" s="2638"/>
      <c r="AL23" s="511"/>
      <c r="AM23" s="512"/>
      <c r="AN23" s="511"/>
      <c r="AO23" s="2638"/>
      <c r="AP23" s="2638"/>
      <c r="AQ23" s="511"/>
      <c r="AR23" s="512"/>
      <c r="AS23" s="511"/>
      <c r="AT23" s="2638"/>
      <c r="AU23" s="2638"/>
      <c r="AV23" s="1056"/>
      <c r="AW23" s="1056"/>
      <c r="AX23" s="1056"/>
      <c r="AY23" s="2638"/>
      <c r="AZ23" s="2638"/>
      <c r="BA23" s="1056"/>
      <c r="BB23" s="1056"/>
      <c r="BC23" s="1056"/>
      <c r="BD23" s="2638"/>
      <c r="BE23" s="2638"/>
      <c r="BF23" s="1056"/>
      <c r="BG23" s="1056"/>
      <c r="BH23" s="1056"/>
      <c r="BI23" s="2638"/>
      <c r="BJ23" s="2638"/>
      <c r="BK23" s="1056"/>
      <c r="BL23" s="1056"/>
      <c r="BM23" s="1056"/>
      <c r="BN23" s="2638"/>
      <c r="BO23" s="2638"/>
      <c r="BP23" s="1056"/>
      <c r="BQ23" s="1056"/>
      <c r="BR23" s="1056"/>
      <c r="BS23" s="4065"/>
      <c r="BT23" s="4065"/>
      <c r="BU23" s="4065"/>
      <c r="BV23" s="4066"/>
      <c r="BW23" s="4067"/>
      <c r="BX23" s="4068"/>
      <c r="BY23" s="4069"/>
      <c r="BZ23" s="4070"/>
      <c r="CA23" s="4068"/>
      <c r="CB23" s="4069"/>
      <c r="CC23" s="4070"/>
      <c r="CD23" s="2149">
        <f t="shared" si="1"/>
        <v>0</v>
      </c>
      <c r="CE23" s="80">
        <f t="shared" si="19"/>
        <v>0</v>
      </c>
      <c r="CF23" s="81">
        <f t="shared" si="20"/>
        <v>0</v>
      </c>
    </row>
    <row r="24" spans="1:84" ht="24" customHeight="1">
      <c r="A24" s="5365"/>
      <c r="B24" s="2318">
        <v>6</v>
      </c>
      <c r="C24" s="713"/>
      <c r="D24" s="2283">
        <f t="shared" si="16"/>
        <v>0</v>
      </c>
      <c r="E24" s="712"/>
      <c r="F24" s="713"/>
      <c r="G24" s="848"/>
      <c r="H24" s="732"/>
      <c r="I24" s="768" t="s">
        <v>1784</v>
      </c>
      <c r="J24" s="2287"/>
      <c r="K24" s="67" t="s">
        <v>1754</v>
      </c>
      <c r="L24" s="68" t="s">
        <v>1755</v>
      </c>
      <c r="M24" s="511">
        <v>3</v>
      </c>
      <c r="N24" s="511"/>
      <c r="O24" s="511"/>
      <c r="P24" s="67" t="s">
        <v>1756</v>
      </c>
      <c r="Q24" s="68" t="s">
        <v>1097</v>
      </c>
      <c r="R24" s="511">
        <v>3</v>
      </c>
      <c r="S24" s="511"/>
      <c r="T24" s="511"/>
      <c r="U24" s="2638"/>
      <c r="V24" s="2638"/>
      <c r="W24" s="511"/>
      <c r="X24" s="511"/>
      <c r="Y24" s="511"/>
      <c r="Z24" s="2638"/>
      <c r="AA24" s="2638"/>
      <c r="AB24" s="511"/>
      <c r="AC24" s="512"/>
      <c r="AD24" s="511"/>
      <c r="AE24" s="2638"/>
      <c r="AF24" s="2638"/>
      <c r="AG24" s="511"/>
      <c r="AH24" s="512"/>
      <c r="AI24" s="511"/>
      <c r="AJ24" s="2638"/>
      <c r="AK24" s="2638"/>
      <c r="AL24" s="511"/>
      <c r="AM24" s="512"/>
      <c r="AN24" s="511"/>
      <c r="AO24" s="2638"/>
      <c r="AP24" s="2638"/>
      <c r="AQ24" s="511"/>
      <c r="AR24" s="512"/>
      <c r="AS24" s="511"/>
      <c r="AT24" s="2638"/>
      <c r="AU24" s="2638"/>
      <c r="AV24" s="1056"/>
      <c r="AW24" s="1056"/>
      <c r="AX24" s="1056"/>
      <c r="AY24" s="2638"/>
      <c r="AZ24" s="2638"/>
      <c r="BA24" s="1056"/>
      <c r="BB24" s="1056"/>
      <c r="BC24" s="1056"/>
      <c r="BD24" s="2638"/>
      <c r="BE24" s="2638"/>
      <c r="BF24" s="1056"/>
      <c r="BG24" s="1056"/>
      <c r="BH24" s="1056"/>
      <c r="BI24" s="2638"/>
      <c r="BJ24" s="2638"/>
      <c r="BK24" s="1056"/>
      <c r="BL24" s="1056"/>
      <c r="BM24" s="1056"/>
      <c r="BN24" s="2638"/>
      <c r="BO24" s="2638"/>
      <c r="BP24" s="1056"/>
      <c r="BQ24" s="1056"/>
      <c r="BR24" s="1056"/>
      <c r="BS24" s="4065"/>
      <c r="BT24" s="4065"/>
      <c r="BU24" s="4065"/>
      <c r="BV24" s="4066"/>
      <c r="BW24" s="4067"/>
      <c r="BX24" s="4068"/>
      <c r="BY24" s="4069"/>
      <c r="BZ24" s="4070"/>
      <c r="CA24" s="4068"/>
      <c r="CB24" s="4069"/>
      <c r="CC24" s="4070"/>
      <c r="CD24" s="2149">
        <f t="shared" si="1"/>
        <v>0</v>
      </c>
      <c r="CE24" s="80">
        <f t="shared" si="19"/>
        <v>0</v>
      </c>
      <c r="CF24" s="81">
        <f t="shared" si="20"/>
        <v>0</v>
      </c>
    </row>
    <row r="25" spans="1:84">
      <c r="A25" s="1100" t="s">
        <v>1785</v>
      </c>
      <c r="B25" s="89">
        <f t="shared" ref="B25:H25" si="21">SUM(B20:B24)</f>
        <v>9</v>
      </c>
      <c r="C25" s="89">
        <f t="shared" si="21"/>
        <v>3</v>
      </c>
      <c r="D25" s="90">
        <f t="shared" si="21"/>
        <v>0</v>
      </c>
      <c r="E25" s="91">
        <f t="shared" si="21"/>
        <v>0</v>
      </c>
      <c r="F25" s="89">
        <f t="shared" si="21"/>
        <v>0</v>
      </c>
      <c r="G25" s="92">
        <f t="shared" si="21"/>
        <v>0</v>
      </c>
      <c r="H25" s="93">
        <f t="shared" si="21"/>
        <v>12</v>
      </c>
      <c r="I25" s="492"/>
      <c r="J25" s="1210"/>
      <c r="K25" s="298"/>
      <c r="L25" s="299"/>
      <c r="M25" s="493"/>
      <c r="N25" s="493"/>
      <c r="O25" s="493"/>
      <c r="P25" s="99"/>
      <c r="Q25" s="300"/>
      <c r="R25" s="494"/>
      <c r="S25" s="494"/>
      <c r="T25" s="494"/>
      <c r="U25" s="98"/>
      <c r="V25" s="98"/>
      <c r="W25" s="493"/>
      <c r="X25" s="493"/>
      <c r="Y25" s="493"/>
      <c r="Z25" s="108"/>
      <c r="AA25" s="108"/>
      <c r="AB25" s="493"/>
      <c r="AC25" s="493"/>
      <c r="AD25" s="493"/>
      <c r="AE25" s="108"/>
      <c r="AF25" s="108"/>
      <c r="AG25" s="493"/>
      <c r="AH25" s="493"/>
      <c r="AI25" s="493"/>
      <c r="AJ25" s="108"/>
      <c r="AK25" s="108"/>
      <c r="AL25" s="493"/>
      <c r="AM25" s="493"/>
      <c r="AN25" s="493"/>
      <c r="AO25" s="108"/>
      <c r="AP25" s="108"/>
      <c r="AQ25" s="493"/>
      <c r="AR25" s="493"/>
      <c r="AS25" s="493"/>
      <c r="AT25" s="108"/>
      <c r="AU25" s="108"/>
      <c r="AV25" s="493"/>
      <c r="AW25" s="493"/>
      <c r="AX25" s="493"/>
      <c r="AY25" s="108"/>
      <c r="AZ25" s="108"/>
      <c r="BA25" s="493"/>
      <c r="BB25" s="493"/>
      <c r="BC25" s="493"/>
      <c r="BD25" s="108"/>
      <c r="BE25" s="108"/>
      <c r="BF25" s="493"/>
      <c r="BG25" s="493"/>
      <c r="BH25" s="493"/>
      <c r="BI25" s="108"/>
      <c r="BJ25" s="108"/>
      <c r="BK25" s="493"/>
      <c r="BL25" s="493"/>
      <c r="BM25" s="493"/>
      <c r="BN25" s="108"/>
      <c r="BO25" s="108"/>
      <c r="BP25" s="493"/>
      <c r="BQ25" s="493"/>
      <c r="BR25" s="493"/>
      <c r="BS25" s="3977"/>
      <c r="BT25" s="4086"/>
      <c r="BU25" s="4086"/>
      <c r="BV25" s="4087"/>
      <c r="BW25" s="4077">
        <f>SUM(BW20:BW24)</f>
        <v>0</v>
      </c>
      <c r="BX25" s="3977"/>
      <c r="BY25" s="4079"/>
      <c r="BZ25" s="4077">
        <f>SUM(BZ20:BZ24)</f>
        <v>1</v>
      </c>
      <c r="CA25" s="3977"/>
      <c r="CB25" s="4079"/>
      <c r="CC25" s="4077">
        <f>SUM(CC20:CC24)</f>
        <v>1</v>
      </c>
      <c r="CD25" s="4080"/>
      <c r="CE25" s="3106"/>
      <c r="CF25" s="3106"/>
    </row>
    <row r="26" spans="1:84">
      <c r="A26" s="559" t="s">
        <v>1054</v>
      </c>
      <c r="B26" s="566"/>
      <c r="C26" s="566"/>
      <c r="D26" s="566"/>
      <c r="E26" s="1803"/>
      <c r="F26" s="1301"/>
      <c r="G26" s="451"/>
      <c r="H26" s="566"/>
      <c r="I26" s="704"/>
      <c r="J26" s="565"/>
      <c r="K26" s="3084"/>
      <c r="L26" s="3691"/>
      <c r="M26" s="569"/>
      <c r="N26" s="569"/>
      <c r="O26" s="569"/>
      <c r="P26" s="3084"/>
      <c r="Q26" s="3691"/>
      <c r="R26" s="569"/>
      <c r="S26" s="569"/>
      <c r="T26" s="569"/>
      <c r="U26" s="565"/>
      <c r="V26" s="565"/>
      <c r="W26" s="569"/>
      <c r="X26" s="569"/>
      <c r="Y26" s="569"/>
      <c r="Z26" s="565"/>
      <c r="AA26" s="565"/>
      <c r="AB26" s="569"/>
      <c r="AC26" s="569"/>
      <c r="AD26" s="569"/>
      <c r="AE26" s="565"/>
      <c r="AF26" s="565"/>
      <c r="AG26" s="569"/>
      <c r="AH26" s="569"/>
      <c r="AI26" s="569"/>
      <c r="AJ26" s="565"/>
      <c r="AK26" s="565"/>
      <c r="AL26" s="569"/>
      <c r="AM26" s="569"/>
      <c r="AN26" s="569"/>
      <c r="AO26" s="565"/>
      <c r="AP26" s="565"/>
      <c r="AQ26" s="569"/>
      <c r="AR26" s="569"/>
      <c r="AS26" s="569"/>
      <c r="AT26" s="565"/>
      <c r="AU26" s="565"/>
      <c r="AV26" s="569"/>
      <c r="AW26" s="569"/>
      <c r="AX26" s="569"/>
      <c r="AY26" s="565"/>
      <c r="AZ26" s="565"/>
      <c r="BA26" s="569"/>
      <c r="BB26" s="569"/>
      <c r="BC26" s="569"/>
      <c r="BD26" s="565"/>
      <c r="BE26" s="565"/>
      <c r="BF26" s="569"/>
      <c r="BG26" s="569"/>
      <c r="BH26" s="569"/>
      <c r="BI26" s="565"/>
      <c r="BJ26" s="565"/>
      <c r="BK26" s="569"/>
      <c r="BL26" s="569"/>
      <c r="BM26" s="569"/>
      <c r="BN26" s="565"/>
      <c r="BO26" s="565"/>
      <c r="BP26" s="569"/>
      <c r="BQ26" s="569"/>
      <c r="BR26" s="569"/>
      <c r="BS26" s="4062"/>
      <c r="BT26" s="565"/>
      <c r="BU26" s="565"/>
      <c r="BV26" s="3816"/>
      <c r="BW26" s="4063"/>
      <c r="BX26" s="4062"/>
      <c r="BY26" s="565"/>
      <c r="BZ26" s="3816"/>
      <c r="CA26" s="4062"/>
      <c r="CB26" s="565"/>
      <c r="CC26" s="4088"/>
      <c r="CD26" s="3605"/>
      <c r="CE26" s="3598"/>
      <c r="CF26" s="3598"/>
    </row>
    <row r="27" spans="1:84" ht="25.15" customHeight="1">
      <c r="A27" s="5365" t="s">
        <v>1786</v>
      </c>
      <c r="B27" s="713"/>
      <c r="C27" s="713"/>
      <c r="D27" s="2283">
        <f t="shared" ref="D27:D29" si="22">SUM(E27:G27)</f>
        <v>0</v>
      </c>
      <c r="E27" s="712"/>
      <c r="F27" s="713"/>
      <c r="G27" s="2317"/>
      <c r="H27" s="732"/>
      <c r="I27" s="768" t="s">
        <v>1787</v>
      </c>
      <c r="J27" s="2287"/>
      <c r="K27" s="67"/>
      <c r="L27" s="68"/>
      <c r="M27" s="511"/>
      <c r="N27" s="511"/>
      <c r="O27" s="511"/>
      <c r="P27" s="67"/>
      <c r="Q27" s="68"/>
      <c r="R27" s="511"/>
      <c r="S27" s="511"/>
      <c r="T27" s="511"/>
      <c r="U27" s="2638"/>
      <c r="V27" s="2638"/>
      <c r="W27" s="511"/>
      <c r="X27" s="511"/>
      <c r="Y27" s="511"/>
      <c r="Z27" s="2638"/>
      <c r="AA27" s="2638"/>
      <c r="AB27" s="511"/>
      <c r="AC27" s="512"/>
      <c r="AD27" s="511"/>
      <c r="AE27" s="2638"/>
      <c r="AF27" s="2638"/>
      <c r="AG27" s="511"/>
      <c r="AH27" s="512"/>
      <c r="AI27" s="511"/>
      <c r="AJ27" s="2638"/>
      <c r="AK27" s="2638"/>
      <c r="AL27" s="511"/>
      <c r="AM27" s="512"/>
      <c r="AN27" s="511"/>
      <c r="AO27" s="2638"/>
      <c r="AP27" s="2638"/>
      <c r="AQ27" s="511"/>
      <c r="AR27" s="512"/>
      <c r="AS27" s="511"/>
      <c r="AT27" s="2638"/>
      <c r="AU27" s="2638"/>
      <c r="AV27" s="1056"/>
      <c r="AW27" s="1056"/>
      <c r="AX27" s="1056"/>
      <c r="AY27" s="2638"/>
      <c r="AZ27" s="2638"/>
      <c r="BA27" s="1056"/>
      <c r="BB27" s="1056"/>
      <c r="BC27" s="1056"/>
      <c r="BD27" s="2638"/>
      <c r="BE27" s="2638"/>
      <c r="BF27" s="1056"/>
      <c r="BG27" s="1056"/>
      <c r="BH27" s="1056"/>
      <c r="BI27" s="2638"/>
      <c r="BJ27" s="2638"/>
      <c r="BK27" s="1056"/>
      <c r="BL27" s="1056"/>
      <c r="BM27" s="1056"/>
      <c r="BN27" s="2638"/>
      <c r="BO27" s="2638"/>
      <c r="BP27" s="1056"/>
      <c r="BQ27" s="1056"/>
      <c r="BR27" s="1056"/>
      <c r="BS27" s="4065"/>
      <c r="BT27" s="4065"/>
      <c r="BU27" s="4065"/>
      <c r="BV27" s="4066"/>
      <c r="BW27" s="4067"/>
      <c r="BX27" s="4068"/>
      <c r="BY27" s="4069"/>
      <c r="BZ27" s="4070"/>
      <c r="CA27" s="4068"/>
      <c r="CB27" s="4069"/>
      <c r="CC27" s="4070"/>
      <c r="CD27" s="2149">
        <f t="shared" ref="CD27:CD29" si="23">(M27+R27+W27+AB27+AG27+AL27+AQ27+AV27+BA27+BF27+BK27+BP27)-B27</f>
        <v>0</v>
      </c>
      <c r="CE27" s="80">
        <f t="shared" ref="CE27" si="24">(N27+S27+X27+AC27)-(D27+C27)</f>
        <v>0</v>
      </c>
      <c r="CF27" s="81">
        <f t="shared" ref="CF27" si="25">(O27+T27+Y27+AD27)-H27</f>
        <v>0</v>
      </c>
    </row>
    <row r="28" spans="1:84" ht="25.15" customHeight="1">
      <c r="A28" s="5365"/>
      <c r="B28" s="713"/>
      <c r="C28" s="713"/>
      <c r="D28" s="2283">
        <f t="shared" si="22"/>
        <v>0</v>
      </c>
      <c r="E28" s="712"/>
      <c r="F28" s="713"/>
      <c r="G28" s="2317"/>
      <c r="H28" s="732"/>
      <c r="I28" s="768" t="s">
        <v>1788</v>
      </c>
      <c r="J28" s="2287"/>
      <c r="K28" s="67"/>
      <c r="L28" s="68"/>
      <c r="M28" s="511"/>
      <c r="N28" s="511"/>
      <c r="O28" s="511"/>
      <c r="P28" s="67"/>
      <c r="Q28" s="68"/>
      <c r="R28" s="511"/>
      <c r="S28" s="511"/>
      <c r="T28" s="511"/>
      <c r="U28" s="2638"/>
      <c r="V28" s="2638"/>
      <c r="W28" s="511"/>
      <c r="X28" s="511"/>
      <c r="Y28" s="511"/>
      <c r="Z28" s="2638"/>
      <c r="AA28" s="2638"/>
      <c r="AB28" s="511"/>
      <c r="AC28" s="512"/>
      <c r="AD28" s="511"/>
      <c r="AE28" s="2638"/>
      <c r="AF28" s="2638"/>
      <c r="AG28" s="511"/>
      <c r="AH28" s="512"/>
      <c r="AI28" s="511"/>
      <c r="AJ28" s="2638"/>
      <c r="AK28" s="2638"/>
      <c r="AL28" s="511"/>
      <c r="AM28" s="512"/>
      <c r="AN28" s="511"/>
      <c r="AO28" s="2638"/>
      <c r="AP28" s="2638"/>
      <c r="AQ28" s="511"/>
      <c r="AR28" s="512"/>
      <c r="AS28" s="511"/>
      <c r="AT28" s="2638"/>
      <c r="AU28" s="2638"/>
      <c r="AV28" s="1056"/>
      <c r="AW28" s="1056"/>
      <c r="AX28" s="1056"/>
      <c r="AY28" s="2638"/>
      <c r="AZ28" s="2638"/>
      <c r="BA28" s="1056"/>
      <c r="BB28" s="1056"/>
      <c r="BC28" s="1056"/>
      <c r="BD28" s="2638"/>
      <c r="BE28" s="2638"/>
      <c r="BF28" s="1056"/>
      <c r="BG28" s="1056"/>
      <c r="BH28" s="1056"/>
      <c r="BI28" s="2638"/>
      <c r="BJ28" s="2638"/>
      <c r="BK28" s="1056"/>
      <c r="BL28" s="1056"/>
      <c r="BM28" s="1056"/>
      <c r="BN28" s="2638"/>
      <c r="BO28" s="2638"/>
      <c r="BP28" s="1056"/>
      <c r="BQ28" s="1056"/>
      <c r="BR28" s="1056"/>
      <c r="BS28" s="4065"/>
      <c r="BT28" s="4065"/>
      <c r="BU28" s="4065"/>
      <c r="BV28" s="4066"/>
      <c r="BW28" s="4067"/>
      <c r="BX28" s="4073" t="s">
        <v>357</v>
      </c>
      <c r="BY28" s="1249"/>
      <c r="BZ28" s="2592">
        <v>1</v>
      </c>
      <c r="CA28" s="4073" t="s">
        <v>191</v>
      </c>
      <c r="CB28" s="1734"/>
      <c r="CC28" s="2592">
        <v>1</v>
      </c>
      <c r="CD28" s="2149">
        <f t="shared" si="23"/>
        <v>0</v>
      </c>
      <c r="CE28" s="80">
        <f t="shared" ref="CE28:CE29" si="26">(N28+S28+X28+AC28)-(D28+C28)</f>
        <v>0</v>
      </c>
      <c r="CF28" s="81">
        <f t="shared" ref="CF28:CF29" si="27">(O28+T28+Y28+AD28)-H28</f>
        <v>0</v>
      </c>
    </row>
    <row r="29" spans="1:84" ht="25.15" customHeight="1">
      <c r="A29" s="5365"/>
      <c r="B29" s="713"/>
      <c r="C29" s="713"/>
      <c r="D29" s="2283">
        <f t="shared" si="22"/>
        <v>14</v>
      </c>
      <c r="E29" s="712"/>
      <c r="F29" s="713"/>
      <c r="G29" s="4089">
        <v>14</v>
      </c>
      <c r="H29" s="732"/>
      <c r="I29" s="768" t="s">
        <v>1789</v>
      </c>
      <c r="J29" s="2287"/>
      <c r="K29" s="67" t="s">
        <v>1754</v>
      </c>
      <c r="L29" s="68" t="s">
        <v>1755</v>
      </c>
      <c r="M29" s="511"/>
      <c r="N29" s="511">
        <v>7</v>
      </c>
      <c r="O29" s="511"/>
      <c r="P29" s="67" t="s">
        <v>1756</v>
      </c>
      <c r="Q29" s="68" t="s">
        <v>1097</v>
      </c>
      <c r="R29" s="511"/>
      <c r="S29" s="511">
        <v>7</v>
      </c>
      <c r="T29" s="511"/>
      <c r="U29" s="2638"/>
      <c r="V29" s="2638"/>
      <c r="W29" s="511"/>
      <c r="X29" s="511"/>
      <c r="Y29" s="511"/>
      <c r="Z29" s="2638"/>
      <c r="AA29" s="2638"/>
      <c r="AB29" s="511"/>
      <c r="AC29" s="512"/>
      <c r="AD29" s="511"/>
      <c r="AE29" s="2638"/>
      <c r="AF29" s="2638"/>
      <c r="AG29" s="511"/>
      <c r="AH29" s="512"/>
      <c r="AI29" s="511"/>
      <c r="AJ29" s="2638"/>
      <c r="AK29" s="2638"/>
      <c r="AL29" s="511"/>
      <c r="AM29" s="512"/>
      <c r="AN29" s="511"/>
      <c r="AO29" s="2638"/>
      <c r="AP29" s="2638"/>
      <c r="AQ29" s="511"/>
      <c r="AR29" s="512"/>
      <c r="AS29" s="511"/>
      <c r="AT29" s="2638"/>
      <c r="AU29" s="2638"/>
      <c r="AV29" s="1056"/>
      <c r="AW29" s="1056"/>
      <c r="AX29" s="1056"/>
      <c r="AY29" s="2638"/>
      <c r="AZ29" s="2638"/>
      <c r="BA29" s="1056"/>
      <c r="BB29" s="1056"/>
      <c r="BC29" s="1056"/>
      <c r="BD29" s="2638"/>
      <c r="BE29" s="2638"/>
      <c r="BF29" s="1056"/>
      <c r="BG29" s="1056"/>
      <c r="BH29" s="1056"/>
      <c r="BI29" s="2638"/>
      <c r="BJ29" s="2638"/>
      <c r="BK29" s="1056"/>
      <c r="BL29" s="1056"/>
      <c r="BM29" s="1056"/>
      <c r="BN29" s="2638"/>
      <c r="BO29" s="2638"/>
      <c r="BP29" s="1056"/>
      <c r="BQ29" s="1056"/>
      <c r="BR29" s="1056"/>
      <c r="BS29" s="4065"/>
      <c r="BT29" s="4065"/>
      <c r="BU29" s="4065"/>
      <c r="BV29" s="4066"/>
      <c r="BW29" s="4067"/>
      <c r="BX29" s="4068"/>
      <c r="BY29" s="4069"/>
      <c r="BZ29" s="4070"/>
      <c r="CA29" s="4068"/>
      <c r="CB29" s="4069"/>
      <c r="CC29" s="4070"/>
      <c r="CD29" s="2149">
        <f t="shared" si="23"/>
        <v>0</v>
      </c>
      <c r="CE29" s="80">
        <f t="shared" si="26"/>
        <v>0</v>
      </c>
      <c r="CF29" s="81">
        <f t="shared" si="27"/>
        <v>0</v>
      </c>
    </row>
    <row r="30" spans="1:84">
      <c r="A30" s="1100" t="s">
        <v>1743</v>
      </c>
      <c r="B30" s="89">
        <f>SUM(B27:B29)</f>
        <v>0</v>
      </c>
      <c r="C30" s="89">
        <f t="shared" ref="C30:H30" si="28">SUM(C27:C29)</f>
        <v>0</v>
      </c>
      <c r="D30" s="90">
        <f t="shared" si="28"/>
        <v>14</v>
      </c>
      <c r="E30" s="91">
        <f t="shared" si="28"/>
        <v>0</v>
      </c>
      <c r="F30" s="89">
        <f t="shared" ref="F30:G30" si="29">SUM(F27:F29)</f>
        <v>0</v>
      </c>
      <c r="G30" s="92">
        <f t="shared" si="29"/>
        <v>14</v>
      </c>
      <c r="H30" s="93">
        <f t="shared" si="28"/>
        <v>0</v>
      </c>
      <c r="I30" s="492"/>
      <c r="J30" s="1210"/>
      <c r="K30" s="298"/>
      <c r="L30" s="299"/>
      <c r="M30" s="493"/>
      <c r="N30" s="493"/>
      <c r="O30" s="493"/>
      <c r="P30" s="99"/>
      <c r="Q30" s="300"/>
      <c r="R30" s="494"/>
      <c r="S30" s="494"/>
      <c r="T30" s="494"/>
      <c r="U30" s="98"/>
      <c r="V30" s="98"/>
      <c r="W30" s="493"/>
      <c r="X30" s="493"/>
      <c r="Y30" s="493"/>
      <c r="Z30" s="108"/>
      <c r="AA30" s="108"/>
      <c r="AB30" s="493"/>
      <c r="AC30" s="493"/>
      <c r="AD30" s="1757"/>
      <c r="AE30" s="108"/>
      <c r="AF30" s="108"/>
      <c r="AG30" s="493"/>
      <c r="AH30" s="493"/>
      <c r="AI30" s="1757"/>
      <c r="AJ30" s="108"/>
      <c r="AK30" s="108"/>
      <c r="AL30" s="493"/>
      <c r="AM30" s="493"/>
      <c r="AN30" s="1757"/>
      <c r="AO30" s="108"/>
      <c r="AP30" s="108"/>
      <c r="AQ30" s="493"/>
      <c r="AR30" s="493"/>
      <c r="AS30" s="1757"/>
      <c r="AT30" s="108"/>
      <c r="AU30" s="108"/>
      <c r="AV30" s="1757"/>
      <c r="AW30" s="1757"/>
      <c r="AX30" s="1757"/>
      <c r="AY30" s="108"/>
      <c r="AZ30" s="108"/>
      <c r="BA30" s="1757"/>
      <c r="BB30" s="1757"/>
      <c r="BC30" s="1757"/>
      <c r="BD30" s="108"/>
      <c r="BE30" s="108"/>
      <c r="BF30" s="1757"/>
      <c r="BG30" s="1757"/>
      <c r="BH30" s="1757"/>
      <c r="BI30" s="108"/>
      <c r="BJ30" s="108"/>
      <c r="BK30" s="1757"/>
      <c r="BL30" s="1757"/>
      <c r="BM30" s="1757"/>
      <c r="BN30" s="108"/>
      <c r="BO30" s="108"/>
      <c r="BP30" s="1757"/>
      <c r="BQ30" s="1757"/>
      <c r="BR30" s="1757"/>
      <c r="BS30" s="4022"/>
      <c r="BT30" s="4090"/>
      <c r="BU30" s="4090"/>
      <c r="BV30" s="4091"/>
      <c r="BW30" s="4092">
        <f>SUM(BW27:BW29)</f>
        <v>0</v>
      </c>
      <c r="BX30" s="4022"/>
      <c r="BY30" s="4093"/>
      <c r="BZ30" s="4024">
        <f>SUM(BZ27:BZ29)</f>
        <v>1</v>
      </c>
      <c r="CA30" s="4022"/>
      <c r="CB30" s="4094"/>
      <c r="CC30" s="4024">
        <f>SUM(CC27:CC29)</f>
        <v>1</v>
      </c>
      <c r="CD30" s="4080"/>
      <c r="CE30" s="3106"/>
      <c r="CF30" s="3106"/>
    </row>
    <row r="31" spans="1:84">
      <c r="A31" s="173" t="s">
        <v>255</v>
      </c>
      <c r="B31" s="174">
        <f t="shared" ref="B31:H31" si="30">SUM(B25,B19,B17,B10,B30)</f>
        <v>120</v>
      </c>
      <c r="C31" s="174">
        <f t="shared" si="30"/>
        <v>15</v>
      </c>
      <c r="D31" s="175">
        <f t="shared" si="30"/>
        <v>14</v>
      </c>
      <c r="E31" s="176">
        <f t="shared" si="30"/>
        <v>0</v>
      </c>
      <c r="F31" s="177">
        <f t="shared" si="30"/>
        <v>0</v>
      </c>
      <c r="G31" s="178">
        <f t="shared" si="30"/>
        <v>14</v>
      </c>
      <c r="H31" s="179">
        <f t="shared" si="30"/>
        <v>12</v>
      </c>
      <c r="I31" s="4095"/>
      <c r="J31" s="173"/>
      <c r="K31" s="3674"/>
      <c r="L31" s="1765"/>
      <c r="M31" s="3675"/>
      <c r="N31" s="3675"/>
      <c r="O31" s="3675"/>
      <c r="P31" s="3674"/>
      <c r="Q31" s="1765"/>
      <c r="R31" s="3675"/>
      <c r="S31" s="3675"/>
      <c r="T31" s="3675"/>
      <c r="U31" s="173"/>
      <c r="V31" s="173"/>
      <c r="W31" s="3675"/>
      <c r="X31" s="3675"/>
      <c r="Y31" s="3675"/>
      <c r="Z31" s="173"/>
      <c r="AA31" s="173"/>
      <c r="AB31" s="3675"/>
      <c r="AC31" s="3675"/>
      <c r="AD31" s="4096"/>
      <c r="AE31" s="173"/>
      <c r="AF31" s="173"/>
      <c r="AG31" s="3675"/>
      <c r="AH31" s="3675"/>
      <c r="AI31" s="4096"/>
      <c r="AJ31" s="173"/>
      <c r="AK31" s="173"/>
      <c r="AL31" s="3675"/>
      <c r="AM31" s="3675"/>
      <c r="AN31" s="4096"/>
      <c r="AO31" s="173"/>
      <c r="AP31" s="173"/>
      <c r="AQ31" s="3675"/>
      <c r="AR31" s="3675"/>
      <c r="AS31" s="4096"/>
      <c r="AT31" s="173"/>
      <c r="AU31" s="173"/>
      <c r="AV31" s="4096"/>
      <c r="AW31" s="4096"/>
      <c r="AX31" s="4096"/>
      <c r="AY31" s="173"/>
      <c r="AZ31" s="173"/>
      <c r="BA31" s="4096"/>
      <c r="BB31" s="4096"/>
      <c r="BC31" s="4096"/>
      <c r="BD31" s="173"/>
      <c r="BE31" s="173"/>
      <c r="BF31" s="4096"/>
      <c r="BG31" s="4096"/>
      <c r="BH31" s="4096"/>
      <c r="BI31" s="173"/>
      <c r="BJ31" s="173"/>
      <c r="BK31" s="4096"/>
      <c r="BL31" s="4096"/>
      <c r="BM31" s="4096"/>
      <c r="BN31" s="173"/>
      <c r="BO31" s="173"/>
      <c r="BP31" s="4096"/>
      <c r="BQ31" s="4096"/>
      <c r="BR31" s="4096"/>
      <c r="BS31" s="4097"/>
      <c r="BT31" s="4097"/>
      <c r="BU31" s="4097"/>
      <c r="BV31" s="4097"/>
      <c r="BW31" s="4098"/>
      <c r="BX31" s="4097"/>
      <c r="BY31" s="4097"/>
      <c r="BZ31" s="4097"/>
      <c r="CA31" s="4099"/>
      <c r="CB31" s="4099"/>
      <c r="CC31" s="4099"/>
      <c r="CD31" s="4099"/>
      <c r="CE31" s="4099"/>
      <c r="CF31" s="4099"/>
    </row>
    <row r="32" spans="1:84">
      <c r="BW32" s="3677"/>
    </row>
    <row r="33" spans="1:82" ht="15.75">
      <c r="A33" s="206" t="s">
        <v>124</v>
      </c>
      <c r="D33" s="207"/>
      <c r="E33" s="207"/>
      <c r="F33" s="207"/>
      <c r="G33" s="207"/>
      <c r="H33" s="207"/>
      <c r="I33" s="206" t="s">
        <v>124</v>
      </c>
      <c r="BW33" s="1139" t="s">
        <v>256</v>
      </c>
      <c r="BX33" s="4100"/>
      <c r="BY33" s="4100"/>
      <c r="BZ33" s="1141"/>
      <c r="CA33" s="5399" t="s">
        <v>257</v>
      </c>
      <c r="CB33" s="5400"/>
      <c r="CC33" s="5400"/>
      <c r="CD33" s="5401"/>
    </row>
    <row r="34" spans="1:82" ht="15.75">
      <c r="A34" s="211" t="s">
        <v>258</v>
      </c>
      <c r="D34" s="207"/>
      <c r="E34" s="207"/>
      <c r="F34" s="207"/>
      <c r="G34" s="207"/>
      <c r="H34" s="207"/>
      <c r="I34" s="212" t="s">
        <v>259</v>
      </c>
      <c r="BW34" s="1150" t="s">
        <v>1790</v>
      </c>
      <c r="BX34" s="4101"/>
      <c r="BY34" s="4101"/>
      <c r="BZ34" s="1151"/>
      <c r="CA34" s="4102" t="s">
        <v>261</v>
      </c>
      <c r="CB34" s="4103" t="s">
        <v>262</v>
      </c>
      <c r="CC34" s="4104" t="s">
        <v>263</v>
      </c>
      <c r="CD34" s="672" t="s">
        <v>454</v>
      </c>
    </row>
    <row r="35" spans="1:82" ht="16.5" thickBot="1">
      <c r="A35" s="216" t="s">
        <v>265</v>
      </c>
      <c r="D35" s="207"/>
      <c r="E35" s="207"/>
      <c r="F35" s="207"/>
      <c r="G35" s="207"/>
      <c r="H35" s="207"/>
      <c r="I35" s="212" t="s">
        <v>266</v>
      </c>
      <c r="BW35" s="1155" t="s">
        <v>267</v>
      </c>
      <c r="BX35" s="4105"/>
      <c r="BY35" s="4105"/>
      <c r="BZ35" s="1157"/>
      <c r="CA35" s="3848">
        <f>B31</f>
        <v>120</v>
      </c>
      <c r="CB35" s="3849">
        <f>C31</f>
        <v>15</v>
      </c>
      <c r="CC35" s="3850">
        <f>D31</f>
        <v>14</v>
      </c>
      <c r="CD35" s="675">
        <f>H31</f>
        <v>12</v>
      </c>
    </row>
    <row r="36" spans="1:82" ht="15.75">
      <c r="A36" s="211" t="s">
        <v>268</v>
      </c>
      <c r="D36" s="207"/>
      <c r="E36" s="207"/>
      <c r="F36" s="207"/>
      <c r="G36" s="207"/>
      <c r="H36" s="207"/>
      <c r="I36" s="212" t="s">
        <v>269</v>
      </c>
      <c r="BW36" s="1161" t="s">
        <v>369</v>
      </c>
      <c r="BX36" s="4106"/>
      <c r="BY36" s="4106"/>
      <c r="BZ36" s="1162"/>
      <c r="CA36" s="222"/>
      <c r="CB36" s="4107" t="s">
        <v>271</v>
      </c>
      <c r="CC36" s="222"/>
    </row>
    <row r="37" spans="1:82" ht="16.5" thickBot="1">
      <c r="A37" s="223" t="s">
        <v>272</v>
      </c>
      <c r="D37" s="207"/>
      <c r="E37" s="207"/>
      <c r="F37" s="207"/>
      <c r="G37" s="207"/>
      <c r="H37" s="207"/>
      <c r="I37" s="212" t="s">
        <v>273</v>
      </c>
      <c r="BW37" s="1163" t="s">
        <v>1791</v>
      </c>
      <c r="BX37" s="1174"/>
      <c r="BY37" s="1174"/>
      <c r="BZ37" s="1165"/>
      <c r="CA37" s="222"/>
      <c r="CB37" s="4108">
        <f>SUM(CA35:CD35)</f>
        <v>161</v>
      </c>
      <c r="CC37" s="222"/>
    </row>
    <row r="38" spans="1:82" ht="15.75">
      <c r="A38" s="223" t="s">
        <v>275</v>
      </c>
      <c r="D38" s="207"/>
      <c r="E38" s="207"/>
      <c r="F38" s="207"/>
      <c r="G38" s="207"/>
      <c r="H38" s="207"/>
      <c r="I38" s="225" t="s">
        <v>276</v>
      </c>
    </row>
    <row r="39" spans="1:82" ht="15.75">
      <c r="A39" s="223" t="s">
        <v>277</v>
      </c>
      <c r="D39" s="207"/>
      <c r="E39" s="207"/>
      <c r="F39" s="207"/>
      <c r="G39" s="207"/>
      <c r="H39" s="207"/>
      <c r="I39" s="212" t="s">
        <v>278</v>
      </c>
    </row>
    <row r="40" spans="1:82" ht="15.75">
      <c r="A40" s="223" t="s">
        <v>279</v>
      </c>
      <c r="D40" s="207"/>
      <c r="E40" s="207"/>
      <c r="F40" s="207"/>
      <c r="G40" s="207"/>
      <c r="H40" s="207"/>
      <c r="I40" s="225" t="s">
        <v>280</v>
      </c>
    </row>
    <row r="41" spans="1:82" ht="15.75">
      <c r="A41" s="223" t="s">
        <v>281</v>
      </c>
      <c r="D41" s="207"/>
      <c r="E41" s="207"/>
      <c r="F41" s="207"/>
      <c r="G41" s="207"/>
      <c r="H41" s="207"/>
      <c r="I41" s="225" t="s">
        <v>282</v>
      </c>
    </row>
    <row r="42" spans="1:82" ht="15.75">
      <c r="A42" s="226" t="s">
        <v>283</v>
      </c>
      <c r="D42" s="207"/>
      <c r="E42" s="207"/>
      <c r="F42" s="207"/>
      <c r="G42" s="207"/>
      <c r="H42" s="207"/>
      <c r="I42" s="227" t="s">
        <v>284</v>
      </c>
    </row>
    <row r="43" spans="1:82">
      <c r="I43"/>
    </row>
    <row r="44" spans="1:82">
      <c r="I44"/>
    </row>
    <row r="45" spans="1:82">
      <c r="I45"/>
    </row>
    <row r="46" spans="1:82">
      <c r="I46"/>
    </row>
    <row r="47" spans="1:82">
      <c r="I47"/>
    </row>
    <row r="48" spans="1:82">
      <c r="I48"/>
    </row>
    <row r="49" spans="9:9">
      <c r="I49"/>
    </row>
    <row r="50" spans="9:9">
      <c r="I50"/>
    </row>
    <row r="51" spans="9:9">
      <c r="I51"/>
    </row>
  </sheetData>
  <sheetProtection algorithmName="SHA-512" hashValue="OBxxV4sulESzEnnbE488hAHGXYC88WSIpdsRIZ8eH7klrUX8La/1joSid8rfviqjVO8bjOtIsWeiA02VG1JRsg==" saltValue="nKjitiLuId1K/6gLEpKG8g==" spinCount="100000" sheet="1" objects="1" scenarios="1"/>
  <protectedRanges>
    <protectedRange sqref="K7:BR29" name="Plage1"/>
  </protectedRanges>
  <mergeCells count="30">
    <mergeCell ref="A20:A24"/>
    <mergeCell ref="A27:A29"/>
    <mergeCell ref="A7:A9"/>
    <mergeCell ref="K4:O4"/>
    <mergeCell ref="P4:T4"/>
    <mergeCell ref="A4:A5"/>
    <mergeCell ref="B4:D4"/>
    <mergeCell ref="I4:I5"/>
    <mergeCell ref="A11:A16"/>
    <mergeCell ref="A1:A2"/>
    <mergeCell ref="BZ1:CC1"/>
    <mergeCell ref="BZ2:CC2"/>
    <mergeCell ref="B1:J2"/>
    <mergeCell ref="B3:J3"/>
    <mergeCell ref="K1:L1"/>
    <mergeCell ref="K2:L2"/>
    <mergeCell ref="K3:L3"/>
    <mergeCell ref="U4:Y4"/>
    <mergeCell ref="Z4:AD4"/>
    <mergeCell ref="BS4:BW4"/>
    <mergeCell ref="BS5:BV5"/>
    <mergeCell ref="CA33:CD33"/>
    <mergeCell ref="AE4:AI4"/>
    <mergeCell ref="AJ4:AN4"/>
    <mergeCell ref="AO4:AS4"/>
    <mergeCell ref="AT4:AX4"/>
    <mergeCell ref="AY4:BC4"/>
    <mergeCell ref="BD4:BH4"/>
    <mergeCell ref="BI4:BM4"/>
    <mergeCell ref="BN4:BR4"/>
  </mergeCells>
  <conditionalFormatting sqref="BW33:BW37">
    <cfRule type="cellIs" dxfId="46" priority="25" operator="equal">
      <formula>"_A_TROUVER"</formula>
    </cfRule>
  </conditionalFormatting>
  <conditionalFormatting sqref="CD7:CD9 CD18 CD20:CD24">
    <cfRule type="cellIs" dxfId="45" priority="24" operator="lessThan">
      <formula>0</formula>
    </cfRule>
  </conditionalFormatting>
  <conditionalFormatting sqref="CD11:CD16">
    <cfRule type="cellIs" dxfId="44" priority="4" operator="lessThan">
      <formula>0</formula>
    </cfRule>
  </conditionalFormatting>
  <conditionalFormatting sqref="CD27:CD29">
    <cfRule type="cellIs" dxfId="43" priority="2" operator="lessThan">
      <formula>0</formula>
    </cfRule>
  </conditionalFormatting>
  <conditionalFormatting sqref="CD7:CF9 CD18:CF18 CD20:CF24">
    <cfRule type="cellIs" dxfId="42" priority="21" operator="greaterThan">
      <formula>0</formula>
    </cfRule>
  </conditionalFormatting>
  <conditionalFormatting sqref="CD11:CF16">
    <cfRule type="cellIs" dxfId="41" priority="3" operator="greaterThan">
      <formula>0</formula>
    </cfRule>
  </conditionalFormatting>
  <conditionalFormatting sqref="CD27:CF29">
    <cfRule type="cellIs" dxfId="40" priority="1" operator="greaterThan">
      <formula>0</formula>
    </cfRule>
  </conditionalFormatting>
  <conditionalFormatting sqref="CE7:CE9 CE18 CE20:CE24">
    <cfRule type="cellIs" dxfId="39" priority="23" operator="lessThan">
      <formula>0</formula>
    </cfRule>
  </conditionalFormatting>
  <conditionalFormatting sqref="CE11:CE16">
    <cfRule type="cellIs" dxfId="38" priority="19" operator="lessThan">
      <formula>0</formula>
    </cfRule>
  </conditionalFormatting>
  <conditionalFormatting sqref="CE27:CE29">
    <cfRule type="cellIs" dxfId="37" priority="7" operator="lessThan">
      <formula>0</formula>
    </cfRule>
  </conditionalFormatting>
  <conditionalFormatting sqref="CF7:CF9 CF18 CF20:CF24">
    <cfRule type="cellIs" dxfId="36" priority="22" operator="lessThan">
      <formula>0</formula>
    </cfRule>
  </conditionalFormatting>
  <conditionalFormatting sqref="CF11:CF16">
    <cfRule type="cellIs" dxfId="35" priority="18" operator="lessThan">
      <formula>0</formula>
    </cfRule>
  </conditionalFormatting>
  <conditionalFormatting sqref="CF27:CF29">
    <cfRule type="cellIs" dxfId="34" priority="6" operator="lessThan">
      <formula>0</formula>
    </cfRule>
  </conditionalFormatting>
  <printOptions horizontalCentered="1"/>
  <pageMargins left="0.19685039370078741" right="0.19685039370078741" top="0.19685039370078741" bottom="0.19685039370078741" header="0.19685039370078741" footer="0.19685039370078741"/>
  <pageSetup paperSize="8" scale="35" orientation="landscape" r:id="rId1"/>
  <ignoredErrors>
    <ignoredError sqref="D10 D17 D19" formula="1"/>
    <ignoredError sqref="D21:D22" formulaRange="1"/>
    <ignoredError sqref="CA35:CC35" unlockedFormula="1"/>
  </ignoredErrors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9AF733-8350-4C70-9604-82B368203B97}">
  <sheetPr codeName="Feuil3">
    <tabColor rgb="FF0078A2"/>
    <pageSetUpPr fitToPage="1"/>
  </sheetPr>
  <dimension ref="A1:AR35"/>
  <sheetViews>
    <sheetView zoomScale="80" zoomScaleNormal="80" workbookViewId="0">
      <pane xSplit="9" ySplit="6" topLeftCell="J7" activePane="bottomRight" state="frozen"/>
      <selection pane="bottomRight" activeCell="U29" sqref="U29"/>
      <selection pane="bottomLeft" activeCell="A4" sqref="A4:AD5"/>
      <selection pane="topRight" activeCell="A4" sqref="A4:AD5"/>
    </sheetView>
  </sheetViews>
  <sheetFormatPr defaultColWidth="11.42578125" defaultRowHeight="15" outlineLevelCol="1"/>
  <cols>
    <col min="1" max="1" width="35.5703125" style="665" customWidth="1"/>
    <col min="2" max="8" width="5.140625" customWidth="1"/>
    <col min="9" max="9" width="42.85546875" customWidth="1"/>
    <col min="10" max="10" width="5.28515625" bestFit="1" customWidth="1"/>
    <col min="11" max="11" width="16.5703125" style="664" customWidth="1"/>
    <col min="12" max="12" width="16.5703125" style="665" customWidth="1"/>
    <col min="13" max="13" width="4" style="428" bestFit="1" customWidth="1" outlineLevel="1"/>
    <col min="14" max="14" width="4.7109375" style="428" bestFit="1" customWidth="1" outlineLevel="1"/>
    <col min="15" max="15" width="5.85546875" style="428" customWidth="1" outlineLevel="1"/>
    <col min="16" max="17" width="16.5703125" customWidth="1" outlineLevel="1"/>
    <col min="18" max="18" width="4" style="428" bestFit="1" customWidth="1" outlineLevel="1"/>
    <col min="19" max="19" width="4.7109375" style="428" bestFit="1" customWidth="1" outlineLevel="1"/>
    <col min="20" max="20" width="5.85546875" style="428" customWidth="1" outlineLevel="1"/>
    <col min="21" max="22" width="16.5703125" customWidth="1" outlineLevel="1"/>
    <col min="23" max="23" width="4" style="428" bestFit="1" customWidth="1" outlineLevel="1"/>
    <col min="24" max="24" width="4.7109375" style="428" bestFit="1" customWidth="1" outlineLevel="1"/>
    <col min="25" max="25" width="5.85546875" style="428" customWidth="1" outlineLevel="1"/>
    <col min="26" max="27" width="16.5703125" customWidth="1" outlineLevel="1"/>
    <col min="28" max="28" width="4" style="428" bestFit="1" customWidth="1" outlineLevel="1"/>
    <col min="29" max="29" width="4.7109375" style="428" bestFit="1" customWidth="1" outlineLevel="1"/>
    <col min="30" max="30" width="5.85546875" style="428" customWidth="1" outlineLevel="1"/>
    <col min="31" max="41" width="6.5703125" customWidth="1"/>
    <col min="42" max="42" width="6.85546875" customWidth="1"/>
    <col min="43" max="43" width="5.42578125" bestFit="1" customWidth="1"/>
    <col min="44" max="44" width="5.5703125" bestFit="1" customWidth="1"/>
  </cols>
  <sheetData>
    <row r="1" spans="1:44" ht="27.75" customHeight="1">
      <c r="A1" s="5152" t="s">
        <v>1384</v>
      </c>
      <c r="B1" s="4942" t="s">
        <v>1792</v>
      </c>
      <c r="C1" s="4942"/>
      <c r="D1" s="4942"/>
      <c r="E1" s="4942"/>
      <c r="F1" s="4942"/>
      <c r="G1" s="4942"/>
      <c r="H1" s="4942"/>
      <c r="I1" s="4942"/>
      <c r="J1" s="4"/>
      <c r="K1" s="4945" t="s">
        <v>138</v>
      </c>
      <c r="L1" s="4945"/>
      <c r="M1" s="663"/>
      <c r="N1" s="663"/>
      <c r="O1" s="663"/>
      <c r="P1" s="663"/>
      <c r="Q1" s="663"/>
      <c r="R1" s="663"/>
      <c r="S1" s="663"/>
      <c r="T1" s="663"/>
      <c r="U1" s="1180"/>
      <c r="V1" s="1180"/>
      <c r="W1" s="663"/>
      <c r="X1" s="663"/>
      <c r="Y1" s="663"/>
      <c r="Z1" s="991"/>
      <c r="AA1" s="991"/>
      <c r="AB1" s="663"/>
      <c r="AC1" s="663"/>
      <c r="AD1" s="663"/>
      <c r="AL1" s="5119" t="s">
        <v>139</v>
      </c>
      <c r="AM1" s="5119"/>
      <c r="AN1" s="5119"/>
      <c r="AO1" s="5119"/>
    </row>
    <row r="2" spans="1:44" ht="34.5" customHeight="1">
      <c r="A2" s="5152"/>
      <c r="B2" s="4942"/>
      <c r="C2" s="4942"/>
      <c r="D2" s="4942"/>
      <c r="E2" s="4942"/>
      <c r="F2" s="4942"/>
      <c r="G2" s="4942"/>
      <c r="H2" s="4942"/>
      <c r="I2" s="4942"/>
      <c r="J2" s="4"/>
      <c r="K2" s="4946" t="s">
        <v>140</v>
      </c>
      <c r="L2" s="4946"/>
      <c r="M2" s="663"/>
      <c r="N2" s="663"/>
      <c r="O2" s="663"/>
      <c r="P2" s="663"/>
      <c r="Q2" s="663"/>
      <c r="R2" s="663"/>
      <c r="S2" s="663"/>
      <c r="T2" s="663"/>
      <c r="U2" s="1180"/>
      <c r="V2" s="1180"/>
      <c r="W2" s="663"/>
      <c r="X2" s="663"/>
      <c r="Y2" s="663"/>
      <c r="Z2" s="991"/>
      <c r="AA2" s="991"/>
      <c r="AB2" s="663"/>
      <c r="AC2" s="663"/>
      <c r="AD2" s="663"/>
      <c r="AL2" s="5052" t="s">
        <v>141</v>
      </c>
      <c r="AM2" s="5052"/>
      <c r="AN2" s="5052"/>
      <c r="AO2" s="5052"/>
    </row>
    <row r="3" spans="1:44" ht="21.75" thickBot="1">
      <c r="A3" s="4127"/>
      <c r="B3" s="5297" t="s">
        <v>603</v>
      </c>
      <c r="C3" s="5298"/>
      <c r="D3" s="5298"/>
      <c r="E3" s="5271"/>
      <c r="F3" s="5271"/>
      <c r="G3" s="5271"/>
      <c r="H3" s="5298"/>
      <c r="I3" s="5299"/>
      <c r="J3" s="1693"/>
      <c r="K3" s="4947" t="s">
        <v>144</v>
      </c>
      <c r="L3" s="4947"/>
      <c r="M3" s="1799"/>
      <c r="N3" s="1799"/>
      <c r="O3" s="1799"/>
      <c r="P3" s="4128"/>
      <c r="Q3" s="4128"/>
      <c r="R3" s="1799"/>
      <c r="S3" s="1799"/>
      <c r="T3" s="1799"/>
      <c r="U3" s="4129"/>
      <c r="V3" s="4129"/>
      <c r="W3" s="1799"/>
      <c r="X3" s="1799"/>
      <c r="Y3" s="1799"/>
      <c r="Z3" s="4129"/>
      <c r="AA3" s="4129"/>
      <c r="AB3" s="1799"/>
      <c r="AC3" s="1799"/>
      <c r="AD3" s="1799"/>
      <c r="AE3" s="1799"/>
      <c r="AF3" s="1799"/>
      <c r="AG3" s="1799"/>
      <c r="AH3" s="1799"/>
      <c r="AI3" s="1799"/>
      <c r="AJ3" s="1799"/>
      <c r="AK3" s="1799"/>
      <c r="AL3" s="1799"/>
      <c r="AM3" s="1799"/>
      <c r="AN3" s="1799"/>
      <c r="AO3" s="1799"/>
      <c r="AP3" s="1799"/>
    </row>
    <row r="4" spans="1:44" ht="30.75" thickBot="1">
      <c r="A4" s="4943" t="s">
        <v>145</v>
      </c>
      <c r="B4" s="4937"/>
      <c r="C4" s="4938"/>
      <c r="D4" s="4939"/>
      <c r="E4" s="14" t="s">
        <v>146</v>
      </c>
      <c r="F4" s="15" t="s">
        <v>146</v>
      </c>
      <c r="G4" s="244" t="s">
        <v>146</v>
      </c>
      <c r="H4" s="16"/>
      <c r="I4" s="4943" t="s">
        <v>147</v>
      </c>
      <c r="J4" s="17"/>
      <c r="K4" s="4934" t="s">
        <v>148</v>
      </c>
      <c r="L4" s="4935"/>
      <c r="M4" s="4935"/>
      <c r="N4" s="4935"/>
      <c r="O4" s="4936"/>
      <c r="P4" s="4934" t="s">
        <v>149</v>
      </c>
      <c r="Q4" s="4935"/>
      <c r="R4" s="4935"/>
      <c r="S4" s="4935"/>
      <c r="T4" s="4936"/>
      <c r="U4" s="4934" t="s">
        <v>150</v>
      </c>
      <c r="V4" s="4935"/>
      <c r="W4" s="4935"/>
      <c r="X4" s="4935"/>
      <c r="Y4" s="4936"/>
      <c r="Z4" s="4934" t="s">
        <v>151</v>
      </c>
      <c r="AA4" s="4935"/>
      <c r="AB4" s="4935"/>
      <c r="AC4" s="4935"/>
      <c r="AD4" s="4935"/>
      <c r="AE4" s="5018" t="s">
        <v>287</v>
      </c>
      <c r="AF4" s="5019"/>
      <c r="AG4" s="5019"/>
      <c r="AH4" s="5019"/>
      <c r="AI4" s="5019"/>
      <c r="AJ4" s="439" t="s">
        <v>154</v>
      </c>
      <c r="AK4" s="439"/>
      <c r="AL4" s="439"/>
      <c r="AM4" s="439" t="s">
        <v>155</v>
      </c>
      <c r="AN4" s="439"/>
      <c r="AO4" s="440"/>
      <c r="AP4" s="441" t="s">
        <v>156</v>
      </c>
      <c r="AQ4" s="247" t="s">
        <v>157</v>
      </c>
      <c r="AR4" s="248" t="s">
        <v>156</v>
      </c>
    </row>
    <row r="5" spans="1:44" ht="30.75" thickBot="1">
      <c r="A5" s="4944"/>
      <c r="B5" s="22" t="s">
        <v>158</v>
      </c>
      <c r="C5" s="23" t="s">
        <v>159</v>
      </c>
      <c r="D5" s="24" t="s">
        <v>146</v>
      </c>
      <c r="E5" s="25" t="s">
        <v>160</v>
      </c>
      <c r="F5" s="26" t="s">
        <v>161</v>
      </c>
      <c r="G5" s="244"/>
      <c r="H5" s="16" t="s">
        <v>163</v>
      </c>
      <c r="I5" s="4944"/>
      <c r="J5" s="17" t="s">
        <v>164</v>
      </c>
      <c r="K5" s="28" t="s">
        <v>165</v>
      </c>
      <c r="L5" s="29" t="s">
        <v>166</v>
      </c>
      <c r="M5" s="22" t="s">
        <v>158</v>
      </c>
      <c r="N5" s="23" t="s">
        <v>167</v>
      </c>
      <c r="O5" s="30" t="s">
        <v>168</v>
      </c>
      <c r="P5" s="28" t="s">
        <v>165</v>
      </c>
      <c r="Q5" s="29" t="s">
        <v>166</v>
      </c>
      <c r="R5" s="22" t="s">
        <v>158</v>
      </c>
      <c r="S5" s="23" t="s">
        <v>167</v>
      </c>
      <c r="T5" s="30" t="s">
        <v>168</v>
      </c>
      <c r="U5" s="28" t="s">
        <v>165</v>
      </c>
      <c r="V5" s="29" t="s">
        <v>166</v>
      </c>
      <c r="W5" s="22" t="s">
        <v>158</v>
      </c>
      <c r="X5" s="23" t="s">
        <v>167</v>
      </c>
      <c r="Y5" s="30" t="s">
        <v>168</v>
      </c>
      <c r="Z5" s="28" t="s">
        <v>165</v>
      </c>
      <c r="AA5" s="29" t="s">
        <v>166</v>
      </c>
      <c r="AB5" s="22" t="s">
        <v>158</v>
      </c>
      <c r="AC5" s="23" t="s">
        <v>167</v>
      </c>
      <c r="AD5" s="442" t="s">
        <v>168</v>
      </c>
      <c r="AE5" s="5281" t="s">
        <v>171</v>
      </c>
      <c r="AF5" s="5282"/>
      <c r="AG5" s="5282"/>
      <c r="AH5" s="5282"/>
      <c r="AI5" s="2853" t="s">
        <v>170</v>
      </c>
      <c r="AJ5" s="2853" t="s">
        <v>171</v>
      </c>
      <c r="AK5" s="2853" t="s">
        <v>172</v>
      </c>
      <c r="AL5" s="2853" t="s">
        <v>170</v>
      </c>
      <c r="AM5" s="2853" t="s">
        <v>171</v>
      </c>
      <c r="AN5" s="2853" t="s">
        <v>172</v>
      </c>
      <c r="AO5" s="2854" t="s">
        <v>170</v>
      </c>
      <c r="AP5" s="445" t="s">
        <v>173</v>
      </c>
      <c r="AQ5" s="257" t="s">
        <v>174</v>
      </c>
      <c r="AR5" s="258" t="s">
        <v>168</v>
      </c>
    </row>
    <row r="6" spans="1:44">
      <c r="A6" s="4130" t="s">
        <v>998</v>
      </c>
      <c r="B6" s="1399"/>
      <c r="C6" s="1399"/>
      <c r="D6" s="1399"/>
      <c r="E6" s="1803"/>
      <c r="F6" s="1301"/>
      <c r="G6" s="451"/>
      <c r="H6" s="1399"/>
      <c r="I6" s="3761"/>
      <c r="J6" s="3182"/>
      <c r="K6" s="3183"/>
      <c r="L6" s="3184"/>
      <c r="M6" s="3185"/>
      <c r="N6" s="3185"/>
      <c r="O6" s="3185"/>
      <c r="P6" s="3182"/>
      <c r="Q6" s="3182"/>
      <c r="R6" s="3185"/>
      <c r="S6" s="3185"/>
      <c r="T6" s="3185"/>
      <c r="U6" s="3182"/>
      <c r="V6" s="3182"/>
      <c r="W6" s="3185"/>
      <c r="X6" s="3185"/>
      <c r="Y6" s="3185"/>
      <c r="Z6" s="3182"/>
      <c r="AA6" s="3182"/>
      <c r="AB6" s="3185"/>
      <c r="AC6" s="3185"/>
      <c r="AD6" s="3185"/>
      <c r="AE6" s="3764"/>
      <c r="AF6" s="3182"/>
      <c r="AG6" s="3182"/>
      <c r="AH6" s="3765"/>
      <c r="AI6" s="3766"/>
      <c r="AJ6" s="3815"/>
      <c r="AK6" s="1399"/>
      <c r="AL6" s="4131"/>
      <c r="AM6" s="4132"/>
      <c r="AN6" s="1399"/>
      <c r="AO6" s="4131"/>
      <c r="AP6" s="3605"/>
      <c r="AQ6" s="3598"/>
      <c r="AR6" s="3598"/>
    </row>
    <row r="7" spans="1:44" ht="22.9" customHeight="1">
      <c r="A7" s="811" t="s">
        <v>1793</v>
      </c>
      <c r="B7" s="1614">
        <v>10</v>
      </c>
      <c r="C7" s="4133"/>
      <c r="D7" s="2283">
        <f t="shared" ref="D7" si="0">SUM(E7:G7)</f>
        <v>0</v>
      </c>
      <c r="E7" s="4134"/>
      <c r="F7" s="4133"/>
      <c r="G7" s="4135"/>
      <c r="H7" s="4136"/>
      <c r="I7" s="125"/>
      <c r="J7" s="125"/>
      <c r="K7" s="67" t="s">
        <v>729</v>
      </c>
      <c r="L7" s="68" t="s">
        <v>730</v>
      </c>
      <c r="M7" s="469">
        <v>10</v>
      </c>
      <c r="N7" s="469"/>
      <c r="O7" s="469"/>
      <c r="P7" s="2638"/>
      <c r="Q7" s="2638"/>
      <c r="R7" s="2637"/>
      <c r="S7" s="2637"/>
      <c r="T7" s="2637"/>
      <c r="U7" s="2638"/>
      <c r="V7" s="2638"/>
      <c r="W7" s="2637"/>
      <c r="X7" s="2637"/>
      <c r="Y7" s="2637"/>
      <c r="Z7" s="2638"/>
      <c r="AA7" s="2638"/>
      <c r="AB7" s="469"/>
      <c r="AC7" s="471"/>
      <c r="AD7" s="469"/>
      <c r="AE7" s="3399" t="s">
        <v>396</v>
      </c>
      <c r="AF7" s="4137"/>
      <c r="AG7" s="4137"/>
      <c r="AH7" s="4138"/>
      <c r="AI7" s="4139"/>
      <c r="AJ7" s="1707"/>
      <c r="AK7" s="1723"/>
      <c r="AL7" s="1724"/>
      <c r="AM7" s="1707"/>
      <c r="AN7" s="1723"/>
      <c r="AO7" s="1724"/>
      <c r="AP7" s="2149">
        <f>(M7+R7+W7+AB7)-B7</f>
        <v>0</v>
      </c>
      <c r="AQ7" s="80">
        <f>(N7+S7+X7+AC7)-(D7+C7)</f>
        <v>0</v>
      </c>
      <c r="AR7" s="81">
        <f>(O7+T7+Y7+AD7)-H7</f>
        <v>0</v>
      </c>
    </row>
    <row r="8" spans="1:44">
      <c r="A8" s="4140"/>
      <c r="B8" s="89">
        <f>SUM(B7:B7)</f>
        <v>10</v>
      </c>
      <c r="C8" s="89">
        <f>SUM(C7:C7)</f>
        <v>0</v>
      </c>
      <c r="D8" s="90">
        <f>SUM(D7:D7)</f>
        <v>0</v>
      </c>
      <c r="E8" s="91">
        <f t="shared" ref="E8:H8" si="1">SUM(E7:E7)</f>
        <v>0</v>
      </c>
      <c r="F8" s="89">
        <f t="shared" ref="F8:G8" si="2">SUM(F7:F7)</f>
        <v>0</v>
      </c>
      <c r="G8" s="92">
        <f t="shared" si="2"/>
        <v>0</v>
      </c>
      <c r="H8" s="93">
        <f t="shared" si="1"/>
        <v>0</v>
      </c>
      <c r="I8" s="94"/>
      <c r="J8" s="95"/>
      <c r="K8" s="298"/>
      <c r="L8" s="299"/>
      <c r="M8" s="493"/>
      <c r="N8" s="493"/>
      <c r="O8" s="493"/>
      <c r="P8" s="108"/>
      <c r="Q8" s="108"/>
      <c r="R8" s="494"/>
      <c r="S8" s="494"/>
      <c r="T8" s="494"/>
      <c r="U8" s="98"/>
      <c r="V8" s="98"/>
      <c r="W8" s="493"/>
      <c r="X8" s="493"/>
      <c r="Y8" s="493"/>
      <c r="Z8" s="108"/>
      <c r="AA8" s="108"/>
      <c r="AB8" s="493"/>
      <c r="AC8" s="493"/>
      <c r="AD8" s="792"/>
      <c r="AE8" s="93"/>
      <c r="AF8" s="1063"/>
      <c r="AG8" s="1063"/>
      <c r="AH8" s="4141"/>
      <c r="AI8" s="2746"/>
      <c r="AJ8" s="4142"/>
      <c r="AK8" s="89"/>
      <c r="AL8" s="3783"/>
      <c r="AM8" s="1878"/>
      <c r="AN8" s="89"/>
      <c r="AO8" s="3783"/>
      <c r="AP8" s="3297"/>
      <c r="AQ8" s="4143"/>
      <c r="AR8" s="4143"/>
    </row>
    <row r="9" spans="1:44" ht="23.45" customHeight="1">
      <c r="A9" s="811" t="s">
        <v>1794</v>
      </c>
      <c r="B9" s="4133"/>
      <c r="C9" s="1805">
        <v>4</v>
      </c>
      <c r="D9" s="2283">
        <f t="shared" ref="D9" si="3">SUM(E9:G9)</f>
        <v>0</v>
      </c>
      <c r="E9" s="1945"/>
      <c r="F9" s="1946"/>
      <c r="G9" s="1947"/>
      <c r="H9" s="2011"/>
      <c r="I9" s="125"/>
      <c r="J9" s="125"/>
      <c r="K9" s="2625" t="s">
        <v>1795</v>
      </c>
      <c r="L9" s="2626"/>
      <c r="M9" s="4144"/>
      <c r="N9" s="857"/>
      <c r="O9" s="857"/>
      <c r="P9" s="2638"/>
      <c r="Q9" s="2638"/>
      <c r="R9" s="857"/>
      <c r="S9" s="857"/>
      <c r="T9" s="857"/>
      <c r="U9" s="2627"/>
      <c r="V9" s="2627"/>
      <c r="W9" s="857"/>
      <c r="X9" s="857"/>
      <c r="Y9" s="857"/>
      <c r="Z9" s="2627"/>
      <c r="AA9" s="2627"/>
      <c r="AB9" s="857"/>
      <c r="AC9" s="862"/>
      <c r="AD9" s="857"/>
      <c r="AE9" s="3399" t="s">
        <v>396</v>
      </c>
      <c r="AF9" s="4137"/>
      <c r="AG9" s="4137"/>
      <c r="AH9" s="4138"/>
      <c r="AI9" s="4139"/>
      <c r="AJ9" s="1707"/>
      <c r="AK9" s="1723"/>
      <c r="AL9" s="1724"/>
      <c r="AM9" s="1707"/>
      <c r="AN9" s="1723"/>
      <c r="AO9" s="1724"/>
      <c r="AP9" s="2149">
        <f>(M9+R9+W9+AB9)-B9</f>
        <v>0</v>
      </c>
      <c r="AQ9" s="80">
        <f>(N9+S9+X9+AC9)-(D9+C9)</f>
        <v>-4</v>
      </c>
      <c r="AR9" s="81">
        <f>(O9+T9+Y9+AD9)-H9</f>
        <v>0</v>
      </c>
    </row>
    <row r="10" spans="1:44">
      <c r="A10" s="4140"/>
      <c r="B10" s="342">
        <f>SUM(B9:B9)</f>
        <v>0</v>
      </c>
      <c r="C10" s="342">
        <f t="shared" ref="C10:H10" si="4">SUM(C9:C9)</f>
        <v>4</v>
      </c>
      <c r="D10" s="343">
        <f>SUM(D9:D9)</f>
        <v>0</v>
      </c>
      <c r="E10" s="344">
        <f t="shared" si="4"/>
        <v>0</v>
      </c>
      <c r="F10" s="342">
        <f t="shared" ref="F10:G10" si="5">SUM(F9:F9)</f>
        <v>0</v>
      </c>
      <c r="G10" s="345">
        <f t="shared" si="5"/>
        <v>0</v>
      </c>
      <c r="H10" s="346">
        <f t="shared" si="4"/>
        <v>0</v>
      </c>
      <c r="I10" s="94"/>
      <c r="J10" s="95"/>
      <c r="K10" s="298"/>
      <c r="L10" s="299"/>
      <c r="M10" s="493"/>
      <c r="N10" s="493"/>
      <c r="O10" s="493"/>
      <c r="P10" s="108"/>
      <c r="Q10" s="108"/>
      <c r="R10" s="494"/>
      <c r="S10" s="494"/>
      <c r="T10" s="494"/>
      <c r="U10" s="98"/>
      <c r="V10" s="98"/>
      <c r="W10" s="493"/>
      <c r="X10" s="493"/>
      <c r="Y10" s="493"/>
      <c r="Z10" s="108"/>
      <c r="AA10" s="108"/>
      <c r="AB10" s="493"/>
      <c r="AC10" s="493"/>
      <c r="AD10" s="792"/>
      <c r="AE10" s="3802"/>
      <c r="AF10" s="4145"/>
      <c r="AG10" s="4145"/>
      <c r="AH10" s="4146"/>
      <c r="AI10" s="2746"/>
      <c r="AJ10" s="4142"/>
      <c r="AK10" s="1994"/>
      <c r="AL10" s="3783"/>
      <c r="AM10" s="2062"/>
      <c r="AN10" s="1994"/>
      <c r="AO10" s="3783"/>
      <c r="AP10" s="3297"/>
      <c r="AQ10" s="4143"/>
      <c r="AR10" s="4143"/>
    </row>
    <row r="11" spans="1:44" ht="15.75" customHeight="1">
      <c r="A11" s="2575" t="s">
        <v>1439</v>
      </c>
      <c r="B11" s="1399"/>
      <c r="C11" s="1399"/>
      <c r="D11" s="1399"/>
      <c r="E11" s="1803"/>
      <c r="F11" s="1301"/>
      <c r="G11" s="451"/>
      <c r="H11" s="1399"/>
      <c r="I11" s="3761"/>
      <c r="J11" s="3182"/>
      <c r="K11" s="3183"/>
      <c r="L11" s="3184"/>
      <c r="M11" s="3185"/>
      <c r="N11" s="3185"/>
      <c r="O11" s="3185"/>
      <c r="P11" s="3182"/>
      <c r="Q11" s="3182"/>
      <c r="R11" s="3185"/>
      <c r="S11" s="3185"/>
      <c r="T11" s="3185"/>
      <c r="U11" s="3182"/>
      <c r="V11" s="3182"/>
      <c r="W11" s="3185"/>
      <c r="X11" s="3185"/>
      <c r="Y11" s="3185"/>
      <c r="Z11" s="3182"/>
      <c r="AA11" s="3182"/>
      <c r="AB11" s="3185"/>
      <c r="AC11" s="3185"/>
      <c r="AD11" s="878"/>
      <c r="AE11" s="3182"/>
      <c r="AF11" s="3182"/>
      <c r="AG11" s="3182"/>
      <c r="AH11" s="3765"/>
      <c r="AI11" s="3766"/>
      <c r="AJ11" s="3815"/>
      <c r="AK11" s="1399"/>
      <c r="AL11" s="4131"/>
      <c r="AM11" s="4132"/>
      <c r="AN11" s="1399"/>
      <c r="AO11" s="4131"/>
      <c r="AP11" s="1399"/>
      <c r="AQ11" s="1399"/>
      <c r="AR11" s="1399"/>
    </row>
    <row r="12" spans="1:44" s="222" customFormat="1" ht="23.45" customHeight="1">
      <c r="A12" s="808" t="s">
        <v>1788</v>
      </c>
      <c r="B12" s="2018"/>
      <c r="C12" s="1805">
        <v>1</v>
      </c>
      <c r="D12" s="2283">
        <f t="shared" ref="D12" si="6">SUM(E12:G12)</f>
        <v>0</v>
      </c>
      <c r="E12" s="2017"/>
      <c r="F12" s="2018"/>
      <c r="G12" s="2019"/>
      <c r="H12" s="3819"/>
      <c r="I12" s="59" t="s">
        <v>1796</v>
      </c>
      <c r="J12" s="59"/>
      <c r="K12" s="2625" t="s">
        <v>1795</v>
      </c>
      <c r="L12" s="2626"/>
      <c r="M12" s="511"/>
      <c r="N12" s="511"/>
      <c r="O12" s="511"/>
      <c r="P12" s="2599"/>
      <c r="Q12" s="2599"/>
      <c r="R12" s="511"/>
      <c r="S12" s="511"/>
      <c r="T12" s="511"/>
      <c r="U12" s="2599"/>
      <c r="V12" s="2599"/>
      <c r="W12" s="511"/>
      <c r="X12" s="511"/>
      <c r="Y12" s="511"/>
      <c r="Z12" s="2599"/>
      <c r="AA12" s="2599"/>
      <c r="AB12" s="511"/>
      <c r="AC12" s="512"/>
      <c r="AD12" s="511"/>
      <c r="AE12" s="4147"/>
      <c r="AF12" s="4137"/>
      <c r="AG12" s="4137"/>
      <c r="AH12" s="4138"/>
      <c r="AI12" s="4139"/>
      <c r="AJ12" s="1733" t="s">
        <v>253</v>
      </c>
      <c r="AK12" s="1723"/>
      <c r="AL12" s="1724"/>
      <c r="AM12" s="1707"/>
      <c r="AN12" s="1723"/>
      <c r="AO12" s="1724"/>
      <c r="AP12" s="2149">
        <f>(M12+R12+W12+AB12)-B12</f>
        <v>0</v>
      </c>
      <c r="AQ12" s="80">
        <f>(N12+S12+X12+AC12)-(D12+C12)</f>
        <v>-1</v>
      </c>
      <c r="AR12" s="81">
        <f>(O12+T12+Y12+AD12)-H12</f>
        <v>0</v>
      </c>
    </row>
    <row r="13" spans="1:44" ht="15.75" thickBot="1">
      <c r="A13" s="4140"/>
      <c r="B13" s="342">
        <f>SUM(B12:B12)</f>
        <v>0</v>
      </c>
      <c r="C13" s="342">
        <f t="shared" ref="C13" si="7">SUM(C12:C12)</f>
        <v>1</v>
      </c>
      <c r="D13" s="343">
        <f t="shared" ref="D13:H13" si="8">SUM(D12:D12)</f>
        <v>0</v>
      </c>
      <c r="E13" s="344">
        <f t="shared" si="8"/>
        <v>0</v>
      </c>
      <c r="F13" s="342">
        <f t="shared" ref="F13:G13" si="9">SUM(F12:F12)</f>
        <v>0</v>
      </c>
      <c r="G13" s="345">
        <f t="shared" si="9"/>
        <v>0</v>
      </c>
      <c r="H13" s="346">
        <f t="shared" si="8"/>
        <v>0</v>
      </c>
      <c r="I13" s="94"/>
      <c r="J13" s="95"/>
      <c r="K13" s="825"/>
      <c r="L13" s="826"/>
      <c r="M13" s="493"/>
      <c r="N13" s="493"/>
      <c r="O13" s="493"/>
      <c r="P13" s="1038"/>
      <c r="Q13" s="1038"/>
      <c r="R13" s="494"/>
      <c r="S13" s="494"/>
      <c r="T13" s="494"/>
      <c r="U13" s="1037"/>
      <c r="V13" s="1037"/>
      <c r="W13" s="493"/>
      <c r="X13" s="493"/>
      <c r="Y13" s="493"/>
      <c r="Z13" s="1038"/>
      <c r="AA13" s="1038"/>
      <c r="AB13" s="493"/>
      <c r="AC13" s="1757"/>
      <c r="AD13" s="1646"/>
      <c r="AE13" s="4148"/>
      <c r="AF13" s="2084"/>
      <c r="AG13" s="2084"/>
      <c r="AH13" s="2085"/>
      <c r="AI13" s="3823"/>
      <c r="AJ13" s="2086"/>
      <c r="AK13" s="2087"/>
      <c r="AL13" s="2088"/>
      <c r="AM13" s="2083"/>
      <c r="AN13" s="2087"/>
      <c r="AO13" s="2088"/>
      <c r="AP13" s="4149"/>
      <c r="AQ13" s="3784"/>
      <c r="AR13" s="3784"/>
    </row>
    <row r="14" spans="1:44" s="662" customFormat="1" ht="15.75" thickBot="1">
      <c r="A14" s="4150" t="s">
        <v>255</v>
      </c>
      <c r="B14" s="4151">
        <f>SUM(B8+B10+B13)</f>
        <v>10</v>
      </c>
      <c r="C14" s="4151">
        <f>SUM(C8+C10+C13)</f>
        <v>5</v>
      </c>
      <c r="D14" s="4152">
        <f t="shared" ref="D14:H14" si="10">SUM(D8+D10+D13)</f>
        <v>0</v>
      </c>
      <c r="E14" s="4153">
        <f t="shared" si="10"/>
        <v>0</v>
      </c>
      <c r="F14" s="4154">
        <f t="shared" ref="F14:G14" si="11">SUM(F8+F10+F13)</f>
        <v>0</v>
      </c>
      <c r="G14" s="4155">
        <f t="shared" si="11"/>
        <v>0</v>
      </c>
      <c r="H14" s="4156">
        <f t="shared" si="10"/>
        <v>0</v>
      </c>
      <c r="I14" s="4157"/>
      <c r="J14" s="4158"/>
      <c r="K14" s="4159"/>
      <c r="L14" s="4160"/>
      <c r="M14" s="4161"/>
      <c r="N14" s="4161"/>
      <c r="O14" s="4161"/>
      <c r="P14" s="4162"/>
      <c r="Q14" s="4162"/>
      <c r="R14" s="4161"/>
      <c r="S14" s="4161"/>
      <c r="T14" s="4161"/>
      <c r="U14" s="4162"/>
      <c r="V14" s="4162"/>
      <c r="W14" s="4161"/>
      <c r="X14" s="4161"/>
      <c r="Y14" s="4161"/>
      <c r="Z14" s="4162"/>
      <c r="AA14" s="4162"/>
      <c r="AB14" s="4161"/>
      <c r="AC14" s="4161"/>
      <c r="AD14" s="4161"/>
      <c r="AE14" s="4163"/>
      <c r="AF14" s="4163"/>
      <c r="AG14" s="4163"/>
      <c r="AH14" s="4163"/>
      <c r="AI14" s="4163"/>
      <c r="AJ14" s="4163"/>
      <c r="AK14" s="4163"/>
      <c r="AL14" s="4163"/>
      <c r="AM14" s="4163"/>
      <c r="AN14" s="4163"/>
      <c r="AO14" s="4163"/>
      <c r="AP14" s="4162"/>
      <c r="AQ14" s="4162"/>
      <c r="AR14" s="4162"/>
    </row>
    <row r="15" spans="1:44" ht="15.75" customHeight="1" thickBot="1">
      <c r="A15" s="684"/>
      <c r="B15" s="222"/>
      <c r="C15" s="222"/>
      <c r="D15" s="222"/>
      <c r="E15" s="222"/>
      <c r="F15" s="222"/>
      <c r="G15" s="222"/>
      <c r="H15" s="222"/>
      <c r="I15" s="2111"/>
      <c r="J15" s="2111"/>
      <c r="K15" s="3919"/>
      <c r="L15" s="3920"/>
      <c r="P15" s="222"/>
      <c r="Q15" s="222"/>
      <c r="U15" s="222"/>
      <c r="V15" s="222"/>
      <c r="Z15" s="222"/>
      <c r="AA15" s="222"/>
      <c r="AE15" s="222"/>
      <c r="AF15" s="222"/>
      <c r="AG15" s="222"/>
      <c r="AH15" s="222"/>
      <c r="AI15" s="222"/>
      <c r="AJ15" s="222"/>
      <c r="AK15" s="222"/>
      <c r="AL15" s="222"/>
      <c r="AM15" s="222"/>
      <c r="AN15" s="222"/>
      <c r="AO15" s="222"/>
      <c r="AP15" s="3424"/>
    </row>
    <row r="16" spans="1:44" ht="15.75" customHeight="1" thickBot="1">
      <c r="A16" s="206" t="s">
        <v>124</v>
      </c>
      <c r="D16" s="207"/>
      <c r="E16" s="207"/>
      <c r="F16" s="207"/>
      <c r="G16" s="207"/>
      <c r="H16" s="207"/>
      <c r="I16" s="206" t="s">
        <v>124</v>
      </c>
      <c r="J16" s="2111"/>
      <c r="K16" s="2409"/>
      <c r="L16" s="3429"/>
      <c r="M16" s="961"/>
      <c r="N16" s="961"/>
      <c r="O16" s="961"/>
      <c r="P16" s="2409"/>
      <c r="Q16" s="2409"/>
      <c r="R16" s="961"/>
      <c r="S16" s="961"/>
      <c r="T16" s="961"/>
      <c r="U16" s="2409"/>
      <c r="V16" s="2409"/>
      <c r="W16" s="961"/>
      <c r="X16" s="961"/>
      <c r="Y16" s="961"/>
      <c r="Z16" s="2409"/>
      <c r="AA16" s="2409"/>
      <c r="AB16" s="961"/>
      <c r="AC16" s="961"/>
      <c r="AD16" s="961"/>
      <c r="AI16" s="2409"/>
      <c r="AJ16" s="1919" t="s">
        <v>256</v>
      </c>
      <c r="AK16" s="4164"/>
      <c r="AL16" s="1141"/>
      <c r="AM16" s="5109" t="s">
        <v>257</v>
      </c>
      <c r="AN16" s="5110"/>
      <c r="AO16" s="5110"/>
      <c r="AP16" s="5111"/>
    </row>
    <row r="17" spans="1:42" ht="15.75" customHeight="1" thickBot="1">
      <c r="A17" s="211" t="s">
        <v>258</v>
      </c>
      <c r="D17" s="207"/>
      <c r="E17" s="207"/>
      <c r="F17" s="207"/>
      <c r="G17" s="207"/>
      <c r="H17" s="207"/>
      <c r="I17" s="212" t="s">
        <v>259</v>
      </c>
      <c r="J17" s="2111"/>
      <c r="K17" s="2409"/>
      <c r="L17" s="3429"/>
      <c r="M17" s="961"/>
      <c r="N17" s="961"/>
      <c r="O17" s="961"/>
      <c r="P17" s="2409"/>
      <c r="Q17" s="2409"/>
      <c r="R17" s="961"/>
      <c r="S17" s="961"/>
      <c r="T17" s="961"/>
      <c r="U17" s="2409"/>
      <c r="V17" s="2409"/>
      <c r="W17" s="961"/>
      <c r="X17" s="961"/>
      <c r="Y17" s="961"/>
      <c r="Z17" s="2409"/>
      <c r="AA17" s="2409"/>
      <c r="AB17" s="961"/>
      <c r="AC17" s="961"/>
      <c r="AD17" s="961"/>
      <c r="AI17" s="2409"/>
      <c r="AJ17" s="1922" t="s">
        <v>1797</v>
      </c>
      <c r="AK17" s="1357"/>
      <c r="AL17" s="1151"/>
      <c r="AM17" s="4165" t="s">
        <v>261</v>
      </c>
      <c r="AN17" s="1152" t="s">
        <v>262</v>
      </c>
      <c r="AO17" s="4166" t="s">
        <v>263</v>
      </c>
      <c r="AP17" s="672" t="s">
        <v>454</v>
      </c>
    </row>
    <row r="18" spans="1:42" ht="15.75" customHeight="1" thickBot="1">
      <c r="A18" s="216" t="s">
        <v>265</v>
      </c>
      <c r="D18" s="207"/>
      <c r="E18" s="207"/>
      <c r="F18" s="207"/>
      <c r="G18" s="207"/>
      <c r="H18" s="207"/>
      <c r="I18" s="212" t="s">
        <v>266</v>
      </c>
      <c r="J18" s="2111"/>
      <c r="K18" s="3919"/>
      <c r="L18" s="3920"/>
      <c r="P18" s="222"/>
      <c r="Q18" s="222"/>
      <c r="U18" s="222"/>
      <c r="V18" s="222"/>
      <c r="Z18" s="222"/>
      <c r="AA18" s="222"/>
      <c r="AE18" s="222"/>
      <c r="AF18" s="222"/>
      <c r="AG18" s="222"/>
      <c r="AH18" s="222"/>
      <c r="AI18" s="222"/>
      <c r="AJ18" s="968" t="s">
        <v>499</v>
      </c>
      <c r="AK18" s="3927"/>
      <c r="AL18" s="1157"/>
      <c r="AM18" s="4167">
        <f>B14</f>
        <v>10</v>
      </c>
      <c r="AN18" s="969">
        <f>C14</f>
        <v>5</v>
      </c>
      <c r="AO18" s="969">
        <f>D14</f>
        <v>0</v>
      </c>
      <c r="AP18" s="1927">
        <f>H14</f>
        <v>0</v>
      </c>
    </row>
    <row r="19" spans="1:42" ht="15.75" customHeight="1" thickBot="1">
      <c r="A19" s="211" t="s">
        <v>268</v>
      </c>
      <c r="D19" s="207"/>
      <c r="E19" s="207"/>
      <c r="F19" s="207"/>
      <c r="G19" s="207"/>
      <c r="H19" s="207"/>
      <c r="I19" s="212" t="s">
        <v>269</v>
      </c>
      <c r="J19" s="2111"/>
      <c r="K19" s="3919"/>
      <c r="L19" s="3920"/>
      <c r="P19" s="222"/>
      <c r="Q19" s="222"/>
      <c r="U19" s="222"/>
      <c r="V19" s="222"/>
      <c r="Z19" s="222"/>
      <c r="AA19" s="222"/>
      <c r="AE19" s="222"/>
      <c r="AF19" s="222"/>
      <c r="AG19" s="222"/>
      <c r="AH19" s="222"/>
      <c r="AI19" s="222"/>
      <c r="AJ19" s="971" t="s">
        <v>270</v>
      </c>
      <c r="AK19" s="4106"/>
      <c r="AL19" s="1162"/>
      <c r="AM19" s="10"/>
      <c r="AN19" s="4168" t="s">
        <v>271</v>
      </c>
    </row>
    <row r="20" spans="1:42" ht="15.75" customHeight="1" thickBot="1">
      <c r="A20" s="223" t="s">
        <v>272</v>
      </c>
      <c r="D20" s="207"/>
      <c r="E20" s="207"/>
      <c r="F20" s="207"/>
      <c r="G20" s="207"/>
      <c r="H20" s="207"/>
      <c r="I20" s="212" t="s">
        <v>273</v>
      </c>
      <c r="J20" s="2111"/>
      <c r="K20" s="3919"/>
      <c r="L20" s="3920"/>
      <c r="P20" s="222"/>
      <c r="Q20" s="222"/>
      <c r="U20" s="222"/>
      <c r="V20" s="222"/>
      <c r="Z20" s="222"/>
      <c r="AA20" s="222"/>
      <c r="AE20" s="222"/>
      <c r="AF20" s="222"/>
      <c r="AG20" s="222"/>
      <c r="AH20" s="222"/>
      <c r="AI20" s="222"/>
      <c r="AJ20" s="975" t="s">
        <v>1676</v>
      </c>
      <c r="AK20" s="1174"/>
      <c r="AL20" s="1165"/>
      <c r="AM20" s="10"/>
      <c r="AN20" s="4169">
        <f>SUM(AM18*1.5+AN18+AO18+AP18)</f>
        <v>20</v>
      </c>
    </row>
    <row r="21" spans="1:42" ht="15.75" customHeight="1">
      <c r="A21" s="223" t="s">
        <v>275</v>
      </c>
      <c r="D21" s="207"/>
      <c r="E21" s="207"/>
      <c r="F21" s="207"/>
      <c r="G21" s="207"/>
      <c r="H21" s="207"/>
      <c r="I21" s="225" t="s">
        <v>276</v>
      </c>
      <c r="J21" s="2111"/>
    </row>
    <row r="22" spans="1:42" ht="15.75" customHeight="1">
      <c r="A22" s="223" t="s">
        <v>277</v>
      </c>
      <c r="D22" s="207"/>
      <c r="E22" s="207"/>
      <c r="F22" s="207"/>
      <c r="G22" s="207"/>
      <c r="H22" s="207"/>
      <c r="I22" s="212" t="s">
        <v>278</v>
      </c>
      <c r="J22" s="2111"/>
    </row>
    <row r="23" spans="1:42" ht="15.75" customHeight="1">
      <c r="A23" s="223" t="s">
        <v>279</v>
      </c>
      <c r="D23" s="207"/>
      <c r="E23" s="207"/>
      <c r="F23" s="207"/>
      <c r="G23" s="207"/>
      <c r="H23" s="207"/>
      <c r="I23" s="225" t="s">
        <v>280</v>
      </c>
      <c r="J23" s="2111"/>
    </row>
    <row r="24" spans="1:42" ht="15.75" customHeight="1">
      <c r="A24" s="223" t="s">
        <v>281</v>
      </c>
      <c r="D24" s="207"/>
      <c r="E24" s="207"/>
      <c r="F24" s="207"/>
      <c r="G24" s="207"/>
      <c r="H24" s="207"/>
      <c r="I24" s="225" t="s">
        <v>282</v>
      </c>
      <c r="J24" s="2111"/>
    </row>
    <row r="25" spans="1:42" ht="15.75" customHeight="1" thickBot="1">
      <c r="A25" s="226" t="s">
        <v>283</v>
      </c>
      <c r="D25" s="207"/>
      <c r="E25" s="207"/>
      <c r="F25" s="207"/>
      <c r="G25" s="207"/>
      <c r="H25" s="207"/>
      <c r="I25" s="227" t="s">
        <v>284</v>
      </c>
      <c r="J25" s="2111"/>
    </row>
    <row r="26" spans="1:42" ht="15.75" customHeight="1">
      <c r="A26"/>
      <c r="J26" s="2111"/>
    </row>
    <row r="27" spans="1:42" ht="15.75" customHeight="1">
      <c r="A27"/>
      <c r="J27" s="2111"/>
    </row>
    <row r="28" spans="1:42" ht="15.75" customHeight="1">
      <c r="A28"/>
      <c r="J28" s="2111"/>
    </row>
    <row r="29" spans="1:42" ht="15.75" customHeight="1">
      <c r="A29"/>
      <c r="J29" s="2111"/>
    </row>
    <row r="30" spans="1:42" ht="15.75" customHeight="1">
      <c r="A30"/>
      <c r="J30" s="2111"/>
    </row>
    <row r="31" spans="1:42">
      <c r="A31"/>
      <c r="J31" s="2111"/>
    </row>
    <row r="32" spans="1:42">
      <c r="A32"/>
      <c r="J32" s="2111"/>
    </row>
    <row r="33" spans="1:10">
      <c r="A33"/>
      <c r="J33" s="2111"/>
    </row>
    <row r="34" spans="1:10">
      <c r="A34"/>
      <c r="J34" s="2111"/>
    </row>
    <row r="35" spans="1:10">
      <c r="A35" s="684"/>
      <c r="I35" s="2111"/>
      <c r="J35" s="2111"/>
    </row>
  </sheetData>
  <sheetProtection algorithmName="SHA-512" hashValue="+KmjdezsJJ6cTmHreHkhMtGsoZ1ZzADZnUnzZsEEKIbtsrMtuCWphKnnSUW8zTxbeeCZyARBpgjaQzv6G6gR+A==" saltValue="+9LAcLCyGiG9VRByef9Onw==" spinCount="100000" sheet="1" objects="1" scenarios="1"/>
  <protectedRanges>
    <protectedRange sqref="K7:AD12" name="Plage1"/>
  </protectedRanges>
  <mergeCells count="18">
    <mergeCell ref="A4:A5"/>
    <mergeCell ref="B4:D4"/>
    <mergeCell ref="I4:I5"/>
    <mergeCell ref="K4:O4"/>
    <mergeCell ref="P4:T4"/>
    <mergeCell ref="AM16:AP16"/>
    <mergeCell ref="U4:Y4"/>
    <mergeCell ref="Z4:AD4"/>
    <mergeCell ref="AE4:AI4"/>
    <mergeCell ref="AE5:AH5"/>
    <mergeCell ref="A1:A2"/>
    <mergeCell ref="B1:I2"/>
    <mergeCell ref="AL1:AO1"/>
    <mergeCell ref="AL2:AO2"/>
    <mergeCell ref="B3:I3"/>
    <mergeCell ref="K1:L1"/>
    <mergeCell ref="K2:L2"/>
    <mergeCell ref="K3:L3"/>
  </mergeCells>
  <conditionalFormatting sqref="AJ16:AJ20">
    <cfRule type="cellIs" dxfId="33" priority="13" operator="equal">
      <formula>"_A_TROUVER"</formula>
    </cfRule>
  </conditionalFormatting>
  <conditionalFormatting sqref="AM19:AM20">
    <cfRule type="cellIs" dxfId="32" priority="14" operator="equal">
      <formula>"_A_TROUVER"</formula>
    </cfRule>
  </conditionalFormatting>
  <conditionalFormatting sqref="AP7">
    <cfRule type="cellIs" dxfId="31" priority="12" operator="lessThan">
      <formula>0</formula>
    </cfRule>
  </conditionalFormatting>
  <conditionalFormatting sqref="AP9">
    <cfRule type="cellIs" dxfId="30" priority="8" operator="lessThan">
      <formula>0</formula>
    </cfRule>
  </conditionalFormatting>
  <conditionalFormatting sqref="AP12">
    <cfRule type="cellIs" dxfId="29" priority="4" operator="lessThan">
      <formula>0</formula>
    </cfRule>
  </conditionalFormatting>
  <conditionalFormatting sqref="AP7:AR7">
    <cfRule type="cellIs" dxfId="28" priority="9" operator="greaterThan">
      <formula>0</formula>
    </cfRule>
  </conditionalFormatting>
  <conditionalFormatting sqref="AP9:AR9">
    <cfRule type="cellIs" dxfId="27" priority="5" operator="greaterThan">
      <formula>0</formula>
    </cfRule>
  </conditionalFormatting>
  <conditionalFormatting sqref="AP12:AR12">
    <cfRule type="cellIs" dxfId="26" priority="1" operator="greaterThan">
      <formula>0</formula>
    </cfRule>
  </conditionalFormatting>
  <conditionalFormatting sqref="AQ7">
    <cfRule type="cellIs" dxfId="25" priority="11" operator="lessThan">
      <formula>0</formula>
    </cfRule>
  </conditionalFormatting>
  <conditionalFormatting sqref="AQ9">
    <cfRule type="cellIs" dxfId="24" priority="7" operator="lessThan">
      <formula>0</formula>
    </cfRule>
  </conditionalFormatting>
  <conditionalFormatting sqref="AQ12">
    <cfRule type="cellIs" dxfId="23" priority="3" operator="lessThan">
      <formula>0</formula>
    </cfRule>
  </conditionalFormatting>
  <conditionalFormatting sqref="AR7">
    <cfRule type="cellIs" dxfId="22" priority="10" operator="lessThan">
      <formula>0</formula>
    </cfRule>
  </conditionalFormatting>
  <conditionalFormatting sqref="AR9">
    <cfRule type="cellIs" dxfId="21" priority="6" operator="lessThan">
      <formula>0</formula>
    </cfRule>
  </conditionalFormatting>
  <conditionalFormatting sqref="AR12">
    <cfRule type="cellIs" dxfId="20" priority="2" operator="lessThan">
      <formula>0</formula>
    </cfRule>
  </conditionalFormatting>
  <printOptions horizontalCentered="1"/>
  <pageMargins left="0.19685039370078741" right="0.19685039370078741" top="0.19685039370078741" bottom="0.19685039370078741" header="0.19685039370078741" footer="0.19685039370078741"/>
  <pageSetup paperSize="8" scale="35" orientation="landscape" r:id="rId1"/>
  <ignoredErrors>
    <ignoredError sqref="D8:D9" formula="1"/>
  </ignoredErrors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3AD6DF-36AC-48AB-B4D0-60EF7D486291}">
  <sheetPr codeName="Feuil32">
    <tabColor rgb="FFFCE4D6"/>
    <pageSetUpPr fitToPage="1"/>
  </sheetPr>
  <dimension ref="A1:AT57"/>
  <sheetViews>
    <sheetView zoomScale="80" zoomScaleNormal="80" workbookViewId="0">
      <pane xSplit="9" ySplit="6" topLeftCell="K7" activePane="bottomRight" state="frozen"/>
      <selection pane="bottomRight" activeCell="K7" sqref="K7:N10"/>
      <selection pane="bottomLeft" activeCell="A4" sqref="A4:AD5"/>
      <selection pane="topRight" activeCell="A4" sqref="A4:AD5"/>
    </sheetView>
  </sheetViews>
  <sheetFormatPr defaultColWidth="11.42578125" defaultRowHeight="15"/>
  <cols>
    <col min="1" max="1" width="35.7109375" customWidth="1"/>
    <col min="2" max="7" width="5.28515625" customWidth="1"/>
    <col min="8" max="8" width="6.42578125" customWidth="1"/>
    <col min="9" max="9" width="52.85546875" customWidth="1"/>
    <col min="10" max="10" width="5.5703125" bestFit="1" customWidth="1"/>
    <col min="11" max="11" width="16.5703125" style="1158" customWidth="1"/>
    <col min="12" max="12" width="16.7109375" style="3" customWidth="1"/>
    <col min="13" max="13" width="4" style="428" bestFit="1" customWidth="1"/>
    <col min="14" max="14" width="4.7109375" style="428" bestFit="1" customWidth="1"/>
    <col min="15" max="15" width="5.85546875" style="428" customWidth="1"/>
    <col min="16" max="16" width="16.7109375" style="1158" customWidth="1"/>
    <col min="17" max="17" width="16.7109375" style="3" customWidth="1"/>
    <col min="18" max="18" width="4" style="428" bestFit="1" customWidth="1"/>
    <col min="19" max="19" width="4.7109375" style="428" bestFit="1" customWidth="1"/>
    <col min="20" max="20" width="5.85546875" style="428" customWidth="1"/>
    <col min="21" max="22" width="16.7109375" customWidth="1"/>
    <col min="23" max="23" width="4" style="428" bestFit="1" customWidth="1"/>
    <col min="24" max="24" width="4.7109375" style="428" bestFit="1" customWidth="1"/>
    <col min="25" max="25" width="5.85546875" style="428" customWidth="1"/>
    <col min="26" max="27" width="16.7109375" customWidth="1"/>
    <col min="28" max="28" width="4" style="428" bestFit="1" customWidth="1"/>
    <col min="29" max="29" width="4.7109375" style="428" bestFit="1" customWidth="1"/>
    <col min="30" max="30" width="5.85546875" style="428" customWidth="1"/>
    <col min="31" max="43" width="7.140625" customWidth="1"/>
    <col min="44" max="44" width="5.7109375" customWidth="1"/>
    <col min="45" max="45" width="5.42578125" bestFit="1" customWidth="1"/>
    <col min="46" max="46" width="5.5703125" bestFit="1" customWidth="1"/>
  </cols>
  <sheetData>
    <row r="1" spans="1:46" ht="29.25" customHeight="1">
      <c r="A1" s="5219"/>
      <c r="B1" s="5034" t="s">
        <v>1798</v>
      </c>
      <c r="C1" s="5034"/>
      <c r="D1" s="5034"/>
      <c r="E1" s="5034"/>
      <c r="F1" s="5034"/>
      <c r="G1" s="5034"/>
      <c r="H1" s="5034"/>
      <c r="I1" s="5034"/>
      <c r="K1" s="425"/>
      <c r="L1" s="2133"/>
      <c r="M1" s="427"/>
      <c r="N1" s="427"/>
      <c r="O1" s="427"/>
      <c r="P1" s="427"/>
      <c r="Q1" s="431"/>
      <c r="R1" s="427"/>
      <c r="S1" s="427"/>
      <c r="T1" s="427"/>
      <c r="U1" s="7" t="s">
        <v>1799</v>
      </c>
      <c r="V1" s="7"/>
      <c r="W1" s="427"/>
      <c r="X1" s="427"/>
      <c r="Y1" s="427"/>
      <c r="Z1" s="4170"/>
      <c r="AA1" s="4170"/>
      <c r="AB1" s="427"/>
      <c r="AC1" s="427"/>
      <c r="AD1" s="427"/>
      <c r="AE1" s="4171"/>
      <c r="AF1" s="4171"/>
      <c r="AG1" s="4171"/>
      <c r="AH1" s="4171"/>
      <c r="AI1" s="4171"/>
      <c r="AJ1" s="4171"/>
      <c r="AK1" s="4171"/>
      <c r="AL1" s="4171"/>
      <c r="AM1" s="4171"/>
      <c r="AN1" s="678"/>
      <c r="AO1" s="5204" t="s">
        <v>139</v>
      </c>
      <c r="AP1" s="5204"/>
      <c r="AQ1" s="5204"/>
      <c r="AR1" s="5414"/>
      <c r="AS1" s="5414"/>
    </row>
    <row r="2" spans="1:46" ht="36" customHeight="1">
      <c r="A2" s="5219"/>
      <c r="B2" s="5034"/>
      <c r="C2" s="5034"/>
      <c r="D2" s="5034"/>
      <c r="E2" s="5034"/>
      <c r="F2" s="5034"/>
      <c r="G2" s="5034"/>
      <c r="H2" s="5034"/>
      <c r="I2" s="5034"/>
      <c r="J2" s="2127"/>
      <c r="M2" s="427"/>
      <c r="N2" s="427"/>
      <c r="O2" s="427"/>
      <c r="P2" s="427"/>
      <c r="Q2" s="431"/>
      <c r="R2" s="427"/>
      <c r="S2" s="427"/>
      <c r="T2" s="427"/>
      <c r="U2" s="9" t="s">
        <v>140</v>
      </c>
      <c r="V2" s="9"/>
      <c r="W2" s="427"/>
      <c r="X2" s="427"/>
      <c r="Y2" s="427"/>
      <c r="Z2" s="4170"/>
      <c r="AA2" s="4170"/>
      <c r="AB2" s="427"/>
      <c r="AC2" s="427"/>
      <c r="AD2" s="427"/>
      <c r="AE2" s="4171"/>
      <c r="AF2" s="4171"/>
      <c r="AG2" s="4171"/>
      <c r="AH2" s="4171"/>
      <c r="AI2" s="4171"/>
      <c r="AJ2" s="4171"/>
      <c r="AK2" s="4171"/>
      <c r="AL2" s="4171"/>
      <c r="AM2" s="4171"/>
      <c r="AN2" s="678"/>
      <c r="AO2" s="5408" t="s">
        <v>141</v>
      </c>
      <c r="AP2" s="5408"/>
      <c r="AQ2" s="5408"/>
      <c r="AR2" s="5414"/>
      <c r="AS2" s="5414"/>
    </row>
    <row r="3" spans="1:46" ht="24" thickBot="1">
      <c r="A3" s="4471" t="s">
        <v>1800</v>
      </c>
      <c r="B3" s="5031" t="s">
        <v>143</v>
      </c>
      <c r="C3" s="5031"/>
      <c r="D3" s="5031"/>
      <c r="E3" s="5031"/>
      <c r="F3" s="5031"/>
      <c r="G3" s="5031"/>
      <c r="H3" s="5031"/>
      <c r="I3" s="5031"/>
      <c r="J3" s="2128"/>
      <c r="K3" s="425"/>
      <c r="L3" s="2133"/>
      <c r="M3" s="427"/>
      <c r="N3" s="427"/>
      <c r="O3" s="427"/>
      <c r="P3" s="4472"/>
      <c r="Q3" s="4473"/>
      <c r="R3" s="427"/>
      <c r="S3" s="427"/>
      <c r="T3" s="427"/>
      <c r="U3" s="2132"/>
      <c r="V3" s="2132"/>
      <c r="W3" s="427"/>
      <c r="X3" s="427"/>
      <c r="Y3" s="427"/>
      <c r="Z3" s="4177"/>
      <c r="AA3" s="4177"/>
      <c r="AB3" s="427"/>
      <c r="AC3" s="427"/>
      <c r="AD3" s="427"/>
      <c r="AE3" s="427"/>
      <c r="AF3" s="427"/>
      <c r="AG3" s="427"/>
      <c r="AH3" s="427"/>
      <c r="AI3" s="427"/>
      <c r="AJ3" s="427"/>
      <c r="AK3" s="427"/>
      <c r="AL3" s="427"/>
      <c r="AM3" s="427"/>
      <c r="AN3" s="427"/>
      <c r="AO3" s="1380"/>
      <c r="AP3" s="1380"/>
      <c r="AQ3" s="4474"/>
      <c r="AR3" s="4475"/>
      <c r="AS3" s="678"/>
    </row>
    <row r="4" spans="1:46" ht="34.15" customHeight="1" thickBot="1">
      <c r="A4" s="4943" t="s">
        <v>145</v>
      </c>
      <c r="B4" s="4937"/>
      <c r="C4" s="4938"/>
      <c r="D4" s="4939"/>
      <c r="E4" s="14" t="s">
        <v>146</v>
      </c>
      <c r="F4" s="15" t="s">
        <v>146</v>
      </c>
      <c r="G4" s="244" t="s">
        <v>146</v>
      </c>
      <c r="H4" s="16"/>
      <c r="I4" s="4943" t="s">
        <v>147</v>
      </c>
      <c r="J4" s="17"/>
      <c r="K4" s="4934" t="s">
        <v>148</v>
      </c>
      <c r="L4" s="4935"/>
      <c r="M4" s="4935"/>
      <c r="N4" s="4935"/>
      <c r="O4" s="4936"/>
      <c r="P4" s="4934" t="s">
        <v>149</v>
      </c>
      <c r="Q4" s="4935"/>
      <c r="R4" s="4935"/>
      <c r="S4" s="4935"/>
      <c r="T4" s="4936"/>
      <c r="U4" s="4934" t="s">
        <v>150</v>
      </c>
      <c r="V4" s="4935"/>
      <c r="W4" s="4935"/>
      <c r="X4" s="4935"/>
      <c r="Y4" s="4936"/>
      <c r="Z4" s="4934" t="s">
        <v>151</v>
      </c>
      <c r="AA4" s="4935"/>
      <c r="AB4" s="4935"/>
      <c r="AC4" s="4935"/>
      <c r="AD4" s="4935"/>
      <c r="AE4" s="5406" t="s">
        <v>287</v>
      </c>
      <c r="AF4" s="5407"/>
      <c r="AG4" s="5407"/>
      <c r="AH4" s="5407"/>
      <c r="AI4" s="5407"/>
      <c r="AJ4" s="5407"/>
      <c r="AK4" s="4476"/>
      <c r="AL4" s="439" t="s">
        <v>154</v>
      </c>
      <c r="AM4" s="439"/>
      <c r="AN4" s="439"/>
      <c r="AO4" s="439" t="s">
        <v>155</v>
      </c>
      <c r="AP4" s="439"/>
      <c r="AQ4" s="440"/>
      <c r="AR4" s="441" t="s">
        <v>156</v>
      </c>
      <c r="AS4" s="247" t="s">
        <v>157</v>
      </c>
      <c r="AT4" s="248" t="s">
        <v>156</v>
      </c>
    </row>
    <row r="5" spans="1:46" ht="30.75" thickBot="1">
      <c r="A5" s="4944"/>
      <c r="B5" s="22" t="s">
        <v>158</v>
      </c>
      <c r="C5" s="23" t="s">
        <v>159</v>
      </c>
      <c r="D5" s="24" t="s">
        <v>146</v>
      </c>
      <c r="E5" s="25" t="s">
        <v>160</v>
      </c>
      <c r="F5" s="26" t="s">
        <v>161</v>
      </c>
      <c r="G5" s="244"/>
      <c r="H5" s="16" t="s">
        <v>163</v>
      </c>
      <c r="I5" s="4944"/>
      <c r="J5" s="17" t="s">
        <v>164</v>
      </c>
      <c r="K5" s="28" t="s">
        <v>165</v>
      </c>
      <c r="L5" s="29" t="s">
        <v>166</v>
      </c>
      <c r="M5" s="22" t="s">
        <v>158</v>
      </c>
      <c r="N5" s="23" t="s">
        <v>167</v>
      </c>
      <c r="O5" s="30" t="s">
        <v>168</v>
      </c>
      <c r="P5" s="28" t="s">
        <v>165</v>
      </c>
      <c r="Q5" s="29" t="s">
        <v>166</v>
      </c>
      <c r="R5" s="22" t="s">
        <v>158</v>
      </c>
      <c r="S5" s="23" t="s">
        <v>167</v>
      </c>
      <c r="T5" s="30" t="s">
        <v>168</v>
      </c>
      <c r="U5" s="28" t="s">
        <v>165</v>
      </c>
      <c r="V5" s="29" t="s">
        <v>166</v>
      </c>
      <c r="W5" s="22" t="s">
        <v>158</v>
      </c>
      <c r="X5" s="23" t="s">
        <v>167</v>
      </c>
      <c r="Y5" s="30" t="s">
        <v>168</v>
      </c>
      <c r="Z5" s="28" t="s">
        <v>165</v>
      </c>
      <c r="AA5" s="29" t="s">
        <v>166</v>
      </c>
      <c r="AB5" s="22" t="s">
        <v>158</v>
      </c>
      <c r="AC5" s="23" t="s">
        <v>167</v>
      </c>
      <c r="AD5" s="442" t="s">
        <v>168</v>
      </c>
      <c r="AE5" s="5409" t="s">
        <v>171</v>
      </c>
      <c r="AF5" s="5410"/>
      <c r="AG5" s="5410"/>
      <c r="AH5" s="5410"/>
      <c r="AI5" s="5410"/>
      <c r="AJ5" s="5410"/>
      <c r="AK5" s="2852" t="s">
        <v>170</v>
      </c>
      <c r="AL5" s="2853" t="s">
        <v>171</v>
      </c>
      <c r="AM5" s="2853" t="s">
        <v>172</v>
      </c>
      <c r="AN5" s="2853" t="s">
        <v>170</v>
      </c>
      <c r="AO5" s="2853" t="s">
        <v>171</v>
      </c>
      <c r="AP5" s="2853" t="s">
        <v>172</v>
      </c>
      <c r="AQ5" s="2854" t="s">
        <v>170</v>
      </c>
      <c r="AR5" s="4477" t="s">
        <v>173</v>
      </c>
      <c r="AS5" s="4478" t="s">
        <v>174</v>
      </c>
      <c r="AT5" s="4479" t="s">
        <v>168</v>
      </c>
    </row>
    <row r="6" spans="1:46">
      <c r="A6" s="4178" t="s">
        <v>998</v>
      </c>
      <c r="B6" s="4193"/>
      <c r="C6" s="4193"/>
      <c r="D6" s="4193"/>
      <c r="E6" s="4370"/>
      <c r="F6" s="4371"/>
      <c r="G6" s="4182"/>
      <c r="H6" s="4193"/>
      <c r="I6" s="4183"/>
      <c r="J6" s="4192"/>
      <c r="K6" s="4374"/>
      <c r="L6" s="4193"/>
      <c r="M6" s="4187"/>
      <c r="N6" s="4187"/>
      <c r="O6" s="4187"/>
      <c r="P6" s="4374"/>
      <c r="Q6" s="4193"/>
      <c r="R6" s="4187"/>
      <c r="S6" s="4187"/>
      <c r="T6" s="4187"/>
      <c r="U6" s="4186"/>
      <c r="V6" s="4186"/>
      <c r="W6" s="4187"/>
      <c r="X6" s="4187"/>
      <c r="Y6" s="4187"/>
      <c r="Z6" s="4186"/>
      <c r="AA6" s="4186"/>
      <c r="AB6" s="4187"/>
      <c r="AC6" s="4187"/>
      <c r="AD6" s="4187"/>
      <c r="AE6" s="4480"/>
      <c r="AF6" s="4192"/>
      <c r="AG6" s="4192"/>
      <c r="AH6" s="4192"/>
      <c r="AI6" s="4192"/>
      <c r="AJ6" s="4481"/>
      <c r="AK6" s="4194"/>
      <c r="AL6" s="4482"/>
      <c r="AM6" s="4193"/>
      <c r="AN6" s="4194"/>
      <c r="AO6" s="4483"/>
      <c r="AP6" s="4179"/>
      <c r="AQ6" s="4196"/>
      <c r="AR6" s="4179"/>
      <c r="AS6" s="4196"/>
      <c r="AT6" s="4196"/>
    </row>
    <row r="7" spans="1:46" ht="30" customHeight="1">
      <c r="A7" s="5249" t="s">
        <v>1139</v>
      </c>
      <c r="B7" s="4198">
        <v>18</v>
      </c>
      <c r="C7" s="459">
        <v>6</v>
      </c>
      <c r="D7" s="2283">
        <f t="shared" ref="D7:D10" si="0">SUM(E7:G7)</f>
        <v>0</v>
      </c>
      <c r="E7" s="4199"/>
      <c r="F7" s="4200"/>
      <c r="G7" s="4484"/>
      <c r="H7" s="4202"/>
      <c r="I7" s="4203" t="s">
        <v>1140</v>
      </c>
      <c r="J7" s="2139"/>
      <c r="K7" s="592" t="s">
        <v>525</v>
      </c>
      <c r="L7" s="4485" t="s">
        <v>1141</v>
      </c>
      <c r="M7" s="1407">
        <v>18</v>
      </c>
      <c r="N7" s="1407">
        <v>6</v>
      </c>
      <c r="O7" s="1407"/>
      <c r="P7" s="1406"/>
      <c r="Q7" s="4266"/>
      <c r="R7" s="1407"/>
      <c r="S7" s="1407"/>
      <c r="T7" s="1407"/>
      <c r="U7" s="1606"/>
      <c r="V7" s="1606"/>
      <c r="W7" s="1407"/>
      <c r="X7" s="1407"/>
      <c r="Y7" s="1407"/>
      <c r="Z7" s="1606"/>
      <c r="AA7" s="1606"/>
      <c r="AB7" s="1407"/>
      <c r="AC7" s="1607"/>
      <c r="AD7" s="481"/>
      <c r="AE7" s="3464" t="s">
        <v>229</v>
      </c>
      <c r="AF7" s="4486">
        <v>0.25</v>
      </c>
      <c r="AG7" s="4205"/>
      <c r="AH7" s="4205"/>
      <c r="AI7" s="4205"/>
      <c r="AJ7" s="4206"/>
      <c r="AK7" s="4487">
        <f>SUM(AF7:AJ7)</f>
        <v>0.25</v>
      </c>
      <c r="AL7" s="4211"/>
      <c r="AM7" s="4209"/>
      <c r="AN7" s="4210"/>
      <c r="AO7" s="4211"/>
      <c r="AP7" s="4209"/>
      <c r="AQ7" s="4210"/>
      <c r="AR7" s="2149">
        <f>(M7+R7+W7+AB7)-B7</f>
        <v>0</v>
      </c>
      <c r="AS7" s="80">
        <f>(N7+S7+X7+AC7)-(D7+C7)</f>
        <v>0</v>
      </c>
      <c r="AT7" s="81">
        <f>(O7+T7+Y7+AD7)-H7</f>
        <v>0</v>
      </c>
    </row>
    <row r="8" spans="1:46" ht="30" customHeight="1">
      <c r="A8" s="5250"/>
      <c r="B8" s="4212">
        <v>18</v>
      </c>
      <c r="C8" s="459">
        <v>6</v>
      </c>
      <c r="D8" s="2283">
        <f t="shared" si="0"/>
        <v>0</v>
      </c>
      <c r="E8" s="4199"/>
      <c r="F8" s="4200"/>
      <c r="G8" s="4484"/>
      <c r="H8" s="4202"/>
      <c r="I8" s="4203" t="s">
        <v>1142</v>
      </c>
      <c r="J8" s="2139"/>
      <c r="K8" s="1406" t="s">
        <v>532</v>
      </c>
      <c r="L8" s="4266" t="s">
        <v>1143</v>
      </c>
      <c r="M8" s="1407">
        <v>18</v>
      </c>
      <c r="N8" s="2051">
        <v>6</v>
      </c>
      <c r="O8" s="2051"/>
      <c r="P8" s="1406"/>
      <c r="Q8" s="4266"/>
      <c r="R8" s="2051"/>
      <c r="S8" s="1407"/>
      <c r="T8" s="1407"/>
      <c r="U8" s="1606"/>
      <c r="V8" s="1606"/>
      <c r="W8" s="1407"/>
      <c r="X8" s="1407"/>
      <c r="Y8" s="1407"/>
      <c r="Z8" s="1606"/>
      <c r="AA8" s="1606"/>
      <c r="AB8" s="1407"/>
      <c r="AC8" s="1607"/>
      <c r="AD8" s="481"/>
      <c r="AE8" s="3464" t="s">
        <v>228</v>
      </c>
      <c r="AF8" s="538">
        <v>0.12</v>
      </c>
      <c r="AG8" s="2183" t="s">
        <v>229</v>
      </c>
      <c r="AH8" s="538">
        <v>0.13</v>
      </c>
      <c r="AI8" s="4205"/>
      <c r="AJ8" s="4206"/>
      <c r="AK8" s="4487">
        <f t="shared" ref="AK8:AK10" si="1">SUM(AF8:AJ8)</f>
        <v>0.25</v>
      </c>
      <c r="AL8" s="4211"/>
      <c r="AM8" s="4209"/>
      <c r="AN8" s="4210"/>
      <c r="AO8" s="4211"/>
      <c r="AP8" s="4209"/>
      <c r="AQ8" s="4210"/>
      <c r="AR8" s="2149">
        <f t="shared" ref="AR8:AR10" si="2">(M8+R8+W8+AB8)-B8</f>
        <v>0</v>
      </c>
      <c r="AS8" s="80">
        <f t="shared" ref="AS8:AS10" si="3">(N8+S8+X8+AC8)-(D8+C8)</f>
        <v>0</v>
      </c>
      <c r="AT8" s="81">
        <f t="shared" ref="AT8:AT10" si="4">(O8+T8+Y8+AD8)-H8</f>
        <v>0</v>
      </c>
    </row>
    <row r="9" spans="1:46" ht="30" customHeight="1">
      <c r="A9" s="5250"/>
      <c r="B9" s="4215">
        <v>18</v>
      </c>
      <c r="C9" s="459">
        <v>6</v>
      </c>
      <c r="D9" s="2283">
        <f t="shared" si="0"/>
        <v>0</v>
      </c>
      <c r="E9" s="4199"/>
      <c r="F9" s="4200"/>
      <c r="G9" s="4484"/>
      <c r="H9" s="4202"/>
      <c r="I9" s="4216" t="s">
        <v>1144</v>
      </c>
      <c r="J9" s="4204"/>
      <c r="K9" s="1406" t="s">
        <v>1145</v>
      </c>
      <c r="L9" s="4266" t="s">
        <v>1146</v>
      </c>
      <c r="M9" s="1407">
        <v>18</v>
      </c>
      <c r="N9" s="1407">
        <v>6</v>
      </c>
      <c r="O9" s="1407"/>
      <c r="P9" s="1406"/>
      <c r="Q9" s="4266"/>
      <c r="R9" s="1407"/>
      <c r="S9" s="1407"/>
      <c r="T9" s="1407"/>
      <c r="U9" s="4217"/>
      <c r="V9" s="4217"/>
      <c r="W9" s="1407"/>
      <c r="X9" s="1407"/>
      <c r="Y9" s="1407"/>
      <c r="Z9" s="4217"/>
      <c r="AA9" s="4217"/>
      <c r="AB9" s="1407"/>
      <c r="AC9" s="1607"/>
      <c r="AD9" s="481"/>
      <c r="AE9" s="3464" t="s">
        <v>228</v>
      </c>
      <c r="AF9" s="538">
        <v>0.12</v>
      </c>
      <c r="AG9" s="2183" t="s">
        <v>229</v>
      </c>
      <c r="AH9" s="538">
        <v>0.13</v>
      </c>
      <c r="AI9" s="4205"/>
      <c r="AJ9" s="4206"/>
      <c r="AK9" s="4487">
        <f t="shared" si="1"/>
        <v>0.25</v>
      </c>
      <c r="AL9" s="4211"/>
      <c r="AM9" s="4209"/>
      <c r="AN9" s="4210"/>
      <c r="AO9" s="4211"/>
      <c r="AP9" s="4209"/>
      <c r="AQ9" s="4210"/>
      <c r="AR9" s="2149">
        <f t="shared" si="2"/>
        <v>0</v>
      </c>
      <c r="AS9" s="80">
        <f t="shared" si="3"/>
        <v>0</v>
      </c>
      <c r="AT9" s="81">
        <f t="shared" si="4"/>
        <v>0</v>
      </c>
    </row>
    <row r="10" spans="1:46" ht="30" customHeight="1">
      <c r="A10" s="5250"/>
      <c r="B10" s="4218">
        <v>18</v>
      </c>
      <c r="C10" s="459">
        <v>6</v>
      </c>
      <c r="D10" s="2283">
        <f t="shared" si="0"/>
        <v>0</v>
      </c>
      <c r="E10" s="4199"/>
      <c r="F10" s="4200"/>
      <c r="G10" s="4484"/>
      <c r="H10" s="4202"/>
      <c r="I10" s="4203" t="s">
        <v>1147</v>
      </c>
      <c r="J10" s="2139"/>
      <c r="K10" s="534" t="s">
        <v>478</v>
      </c>
      <c r="L10" s="4267" t="s">
        <v>479</v>
      </c>
      <c r="M10" s="1407">
        <v>18</v>
      </c>
      <c r="N10" s="1407">
        <v>6</v>
      </c>
      <c r="O10" s="1407"/>
      <c r="P10" s="1406"/>
      <c r="Q10" s="4266"/>
      <c r="R10" s="1407"/>
      <c r="S10" s="1407"/>
      <c r="T10" s="1407"/>
      <c r="U10" s="1606"/>
      <c r="V10" s="1606"/>
      <c r="W10" s="1407"/>
      <c r="X10" s="1407"/>
      <c r="Y10" s="1407"/>
      <c r="Z10" s="1606"/>
      <c r="AA10" s="1606"/>
      <c r="AB10" s="1407"/>
      <c r="AC10" s="1607"/>
      <c r="AD10" s="481"/>
      <c r="AE10" s="3464" t="s">
        <v>228</v>
      </c>
      <c r="AF10" s="538">
        <v>0.25</v>
      </c>
      <c r="AG10" s="4205"/>
      <c r="AH10" s="4205"/>
      <c r="AI10" s="4205"/>
      <c r="AJ10" s="4206"/>
      <c r="AK10" s="4487">
        <f t="shared" si="1"/>
        <v>0.25</v>
      </c>
      <c r="AL10" s="4211"/>
      <c r="AM10" s="4209"/>
      <c r="AN10" s="4210"/>
      <c r="AO10" s="4211"/>
      <c r="AP10" s="4209"/>
      <c r="AQ10" s="4210"/>
      <c r="AR10" s="2149">
        <f t="shared" si="2"/>
        <v>0</v>
      </c>
      <c r="AS10" s="80">
        <f t="shared" si="3"/>
        <v>0</v>
      </c>
      <c r="AT10" s="81">
        <f t="shared" si="4"/>
        <v>0</v>
      </c>
    </row>
    <row r="11" spans="1:46" ht="18" customHeight="1">
      <c r="A11" s="2150" t="s">
        <v>1148</v>
      </c>
      <c r="B11" s="581">
        <f>SUM(B7:B10)</f>
        <v>72</v>
      </c>
      <c r="C11" s="581">
        <f t="shared" ref="C11:H11" si="5">SUM(C7:C10)</f>
        <v>24</v>
      </c>
      <c r="D11" s="582">
        <f t="shared" si="5"/>
        <v>0</v>
      </c>
      <c r="E11" s="583">
        <f t="shared" si="5"/>
        <v>0</v>
      </c>
      <c r="F11" s="581">
        <f t="shared" ref="F11:G11" si="6">SUM(F7:F10)</f>
        <v>0</v>
      </c>
      <c r="G11" s="584">
        <f t="shared" si="6"/>
        <v>0</v>
      </c>
      <c r="H11" s="585">
        <f t="shared" si="5"/>
        <v>0</v>
      </c>
      <c r="I11" s="618"/>
      <c r="J11" s="4488"/>
      <c r="K11" s="4221"/>
      <c r="L11" s="4489"/>
      <c r="M11" s="2177"/>
      <c r="N11" s="2177"/>
      <c r="O11" s="2177"/>
      <c r="P11" s="4221"/>
      <c r="Q11" s="4489"/>
      <c r="R11" s="2177"/>
      <c r="S11" s="2177"/>
      <c r="T11" s="2177"/>
      <c r="U11" s="4225"/>
      <c r="V11" s="4225"/>
      <c r="W11" s="2177"/>
      <c r="X11" s="2177"/>
      <c r="Y11" s="2177"/>
      <c r="Z11" s="4225"/>
      <c r="AA11" s="4225"/>
      <c r="AB11" s="2177"/>
      <c r="AC11" s="4226"/>
      <c r="AD11" s="2177"/>
      <c r="AE11" s="3538"/>
      <c r="AF11" s="3539"/>
      <c r="AG11" s="2153"/>
      <c r="AH11" s="3539"/>
      <c r="AI11" s="2153"/>
      <c r="AJ11" s="3540"/>
      <c r="AK11" s="4228">
        <f>SUM(AK7:AK10)</f>
        <v>1</v>
      </c>
      <c r="AL11" s="4490"/>
      <c r="AM11" s="4489"/>
      <c r="AN11" s="4491"/>
      <c r="AO11" s="4229"/>
      <c r="AP11" s="487"/>
      <c r="AQ11" s="2186"/>
      <c r="AR11" s="491"/>
      <c r="AS11" s="487"/>
      <c r="AT11" s="487"/>
    </row>
    <row r="12" spans="1:46" ht="30" customHeight="1">
      <c r="A12" s="5249" t="s">
        <v>1801</v>
      </c>
      <c r="B12" s="1614">
        <v>9</v>
      </c>
      <c r="C12" s="1614">
        <v>3</v>
      </c>
      <c r="D12" s="2283">
        <f t="shared" ref="D12:D14" si="7">SUM(E12:G12)</f>
        <v>3</v>
      </c>
      <c r="E12" s="4492">
        <v>3</v>
      </c>
      <c r="F12" s="4200"/>
      <c r="G12" s="4201"/>
      <c r="H12" s="4202"/>
      <c r="I12" s="4232" t="s">
        <v>1802</v>
      </c>
      <c r="J12" s="4493"/>
      <c r="K12" s="148"/>
      <c r="L12" s="4234"/>
      <c r="M12" s="4235"/>
      <c r="N12" s="4235"/>
      <c r="O12" s="4235"/>
      <c r="P12" s="61"/>
      <c r="Q12" s="2737"/>
      <c r="R12" s="4235"/>
      <c r="S12" s="4235"/>
      <c r="T12" s="4235"/>
      <c r="U12" s="4236"/>
      <c r="V12" s="4236"/>
      <c r="W12" s="4235"/>
      <c r="X12" s="4235"/>
      <c r="Y12" s="4235"/>
      <c r="Z12" s="4236"/>
      <c r="AA12" s="4236"/>
      <c r="AB12" s="4235"/>
      <c r="AC12" s="4237"/>
      <c r="AD12" s="4235"/>
      <c r="AE12" s="3483" t="s">
        <v>228</v>
      </c>
      <c r="AF12" s="538">
        <v>0.2</v>
      </c>
      <c r="AG12" s="4205"/>
      <c r="AH12" s="4205"/>
      <c r="AI12" s="4205"/>
      <c r="AJ12" s="4206"/>
      <c r="AK12" s="4487">
        <f>SUM(AF12:AJ12)</f>
        <v>0.2</v>
      </c>
      <c r="AL12" s="4211"/>
      <c r="AM12" s="4209"/>
      <c r="AN12" s="4210"/>
      <c r="AO12" s="4211"/>
      <c r="AP12" s="4209"/>
      <c r="AQ12" s="4210"/>
      <c r="AR12" s="2149">
        <f>(M12+R12+W12+AB12)-B12</f>
        <v>-9</v>
      </c>
      <c r="AS12" s="80">
        <f>(N12+S12+X12+AC12)-(D12+C12)</f>
        <v>-6</v>
      </c>
      <c r="AT12" s="81">
        <f>(O12+T12+Y12+AD12)-H12</f>
        <v>0</v>
      </c>
    </row>
    <row r="13" spans="1:46" ht="30" customHeight="1">
      <c r="A13" s="5250"/>
      <c r="B13" s="1614">
        <v>6</v>
      </c>
      <c r="C13" s="4251"/>
      <c r="D13" s="2283">
        <v>6</v>
      </c>
      <c r="E13" s="4494">
        <v>6</v>
      </c>
      <c r="F13" s="4200"/>
      <c r="G13" s="4201"/>
      <c r="H13" s="4202"/>
      <c r="I13" s="2165" t="s">
        <v>1803</v>
      </c>
      <c r="J13" s="4495"/>
      <c r="K13" s="148"/>
      <c r="L13" s="4234"/>
      <c r="M13" s="519"/>
      <c r="N13" s="519"/>
      <c r="O13" s="519"/>
      <c r="P13" s="148"/>
      <c r="Q13" s="4234"/>
      <c r="R13" s="519"/>
      <c r="S13" s="519"/>
      <c r="T13" s="519"/>
      <c r="U13" s="4239"/>
      <c r="V13" s="4239"/>
      <c r="W13" s="519"/>
      <c r="X13" s="519"/>
      <c r="Y13" s="519"/>
      <c r="Z13" s="4239"/>
      <c r="AA13" s="4239"/>
      <c r="AB13" s="519"/>
      <c r="AC13" s="520"/>
      <c r="AD13" s="519"/>
      <c r="AE13" s="3483" t="s">
        <v>228</v>
      </c>
      <c r="AF13" s="538">
        <v>0.2</v>
      </c>
      <c r="AG13" s="4205"/>
      <c r="AH13" s="4205"/>
      <c r="AI13" s="4205"/>
      <c r="AJ13" s="4206"/>
      <c r="AK13" s="4487">
        <f t="shared" ref="AK13:AK16" si="8">SUM(AF13:AJ13)</f>
        <v>0.2</v>
      </c>
      <c r="AL13" s="4211"/>
      <c r="AM13" s="4209"/>
      <c r="AN13" s="4210"/>
      <c r="AO13" s="4211"/>
      <c r="AP13" s="4209"/>
      <c r="AQ13" s="4210"/>
      <c r="AR13" s="2149">
        <f t="shared" ref="AR13:AR16" si="9">(M13+R13+W13+AB13)-B13</f>
        <v>-6</v>
      </c>
      <c r="AS13" s="80">
        <f t="shared" ref="AS13:AS16" si="10">(N13+S13+X13+AC13)-(D13+C13)</f>
        <v>-6</v>
      </c>
      <c r="AT13" s="81">
        <f t="shared" ref="AT13:AT16" si="11">(O13+T13+Y13+AD13)-H13</f>
        <v>0</v>
      </c>
    </row>
    <row r="14" spans="1:46" ht="30" customHeight="1">
      <c r="A14" s="5250"/>
      <c r="B14" s="4215">
        <v>9</v>
      </c>
      <c r="C14" s="4251"/>
      <c r="D14" s="2283">
        <f t="shared" si="7"/>
        <v>0</v>
      </c>
      <c r="E14" s="4199"/>
      <c r="F14" s="4200"/>
      <c r="G14" s="4484"/>
      <c r="H14" s="4202"/>
      <c r="I14" s="4241" t="s">
        <v>1804</v>
      </c>
      <c r="J14" s="4241"/>
      <c r="K14" s="534"/>
      <c r="L14" s="4267"/>
      <c r="M14" s="577"/>
      <c r="N14" s="577"/>
      <c r="O14" s="577"/>
      <c r="P14" s="534"/>
      <c r="Q14" s="4267"/>
      <c r="R14" s="577"/>
      <c r="S14" s="577"/>
      <c r="T14" s="577"/>
      <c r="U14" s="1606"/>
      <c r="V14" s="1606"/>
      <c r="W14" s="577"/>
      <c r="X14" s="577"/>
      <c r="Y14" s="577"/>
      <c r="Z14" s="4243"/>
      <c r="AA14" s="4243"/>
      <c r="AB14" s="577"/>
      <c r="AC14" s="548"/>
      <c r="AD14" s="519"/>
      <c r="AE14" s="3464" t="s">
        <v>228</v>
      </c>
      <c r="AF14" s="538">
        <v>0.2</v>
      </c>
      <c r="AG14" s="4205"/>
      <c r="AH14" s="4205"/>
      <c r="AI14" s="4205"/>
      <c r="AJ14" s="4206"/>
      <c r="AK14" s="4487">
        <f t="shared" si="8"/>
        <v>0.2</v>
      </c>
      <c r="AL14" s="4211"/>
      <c r="AM14" s="4209"/>
      <c r="AN14" s="4210"/>
      <c r="AO14" s="4211"/>
      <c r="AP14" s="4209"/>
      <c r="AQ14" s="4210"/>
      <c r="AR14" s="2149">
        <f t="shared" si="9"/>
        <v>-9</v>
      </c>
      <c r="AS14" s="80">
        <f t="shared" si="10"/>
        <v>0</v>
      </c>
      <c r="AT14" s="81">
        <f t="shared" si="11"/>
        <v>0</v>
      </c>
    </row>
    <row r="15" spans="1:46" ht="30" customHeight="1">
      <c r="A15" s="5250"/>
      <c r="B15" s="4215">
        <v>9</v>
      </c>
      <c r="C15" s="4251"/>
      <c r="D15" s="2283">
        <v>0</v>
      </c>
      <c r="E15" s="4200"/>
      <c r="F15" s="4200"/>
      <c r="G15" s="4484"/>
      <c r="H15" s="4202"/>
      <c r="I15" s="4496" t="s">
        <v>1805</v>
      </c>
      <c r="J15" s="4496"/>
      <c r="K15" s="148"/>
      <c r="L15" s="4234"/>
      <c r="M15" s="519"/>
      <c r="N15" s="519"/>
      <c r="O15" s="519"/>
      <c r="P15" s="148"/>
      <c r="Q15" s="4234"/>
      <c r="R15" s="519"/>
      <c r="S15" s="519"/>
      <c r="T15" s="519"/>
      <c r="U15" s="4236"/>
      <c r="V15" s="4236"/>
      <c r="W15" s="519"/>
      <c r="X15" s="519"/>
      <c r="Y15" s="519"/>
      <c r="Z15" s="4239"/>
      <c r="AA15" s="4239"/>
      <c r="AB15" s="519"/>
      <c r="AC15" s="520"/>
      <c r="AD15" s="519"/>
      <c r="AE15" s="3464" t="s">
        <v>180</v>
      </c>
      <c r="AF15" s="538">
        <v>0.2</v>
      </c>
      <c r="AG15" s="4205"/>
      <c r="AH15" s="4205"/>
      <c r="AI15" s="4205"/>
      <c r="AJ15" s="4206"/>
      <c r="AK15" s="4487">
        <f t="shared" si="8"/>
        <v>0.2</v>
      </c>
      <c r="AL15" s="4211"/>
      <c r="AM15" s="4209"/>
      <c r="AN15" s="4210"/>
      <c r="AO15" s="4211"/>
      <c r="AP15" s="4209"/>
      <c r="AQ15" s="4210"/>
      <c r="AR15" s="2149">
        <f t="shared" si="9"/>
        <v>-9</v>
      </c>
      <c r="AS15" s="80">
        <f t="shared" si="10"/>
        <v>0</v>
      </c>
      <c r="AT15" s="81">
        <f t="shared" si="11"/>
        <v>0</v>
      </c>
    </row>
    <row r="16" spans="1:46" ht="30" customHeight="1">
      <c r="A16" s="5250"/>
      <c r="B16" s="4215">
        <v>9</v>
      </c>
      <c r="C16" s="4240"/>
      <c r="D16" s="2283">
        <f t="shared" ref="D16" si="12">SUM(E16:G16)</f>
        <v>6</v>
      </c>
      <c r="E16" s="4492">
        <v>6</v>
      </c>
      <c r="F16" s="4200"/>
      <c r="G16" s="4484"/>
      <c r="H16" s="4202"/>
      <c r="I16" s="4497" t="s">
        <v>1806</v>
      </c>
      <c r="J16" s="4498"/>
      <c r="K16" s="148"/>
      <c r="L16" s="4234"/>
      <c r="M16" s="519"/>
      <c r="N16" s="519"/>
      <c r="O16" s="519"/>
      <c r="P16" s="148"/>
      <c r="Q16" s="4234"/>
      <c r="R16" s="519"/>
      <c r="S16" s="519"/>
      <c r="T16" s="519"/>
      <c r="U16" s="4499"/>
      <c r="V16" s="4499"/>
      <c r="W16" s="519"/>
      <c r="X16" s="519"/>
      <c r="Y16" s="519"/>
      <c r="Z16" s="4245"/>
      <c r="AA16" s="4245"/>
      <c r="AB16" s="519"/>
      <c r="AC16" s="520"/>
      <c r="AD16" s="519"/>
      <c r="AE16" s="3464" t="s">
        <v>221</v>
      </c>
      <c r="AF16" s="538">
        <v>0.2</v>
      </c>
      <c r="AG16" s="4205"/>
      <c r="AH16" s="4205"/>
      <c r="AI16" s="4205"/>
      <c r="AJ16" s="4206"/>
      <c r="AK16" s="4487">
        <f t="shared" si="8"/>
        <v>0.2</v>
      </c>
      <c r="AL16" s="4211"/>
      <c r="AM16" s="4209"/>
      <c r="AN16" s="4210"/>
      <c r="AO16" s="4211"/>
      <c r="AP16" s="4209"/>
      <c r="AQ16" s="4210"/>
      <c r="AR16" s="2149">
        <f t="shared" si="9"/>
        <v>-9</v>
      </c>
      <c r="AS16" s="80">
        <f t="shared" si="10"/>
        <v>-6</v>
      </c>
      <c r="AT16" s="81">
        <f t="shared" si="11"/>
        <v>0</v>
      </c>
    </row>
    <row r="17" spans="1:46">
      <c r="A17" s="2150" t="s">
        <v>1160</v>
      </c>
      <c r="B17" s="487">
        <f>SUM(B12:B16)</f>
        <v>42</v>
      </c>
      <c r="C17" s="487">
        <f t="shared" ref="C17:H17" si="13">SUM(C12:C16)</f>
        <v>3</v>
      </c>
      <c r="D17" s="488">
        <f t="shared" si="13"/>
        <v>15</v>
      </c>
      <c r="E17" s="489">
        <f t="shared" si="13"/>
        <v>15</v>
      </c>
      <c r="F17" s="487">
        <f t="shared" ref="F17" si="14">SUM(F12:F16)</f>
        <v>0</v>
      </c>
      <c r="G17" s="490">
        <f>SUM(G12:G16)</f>
        <v>0</v>
      </c>
      <c r="H17" s="491">
        <f t="shared" si="13"/>
        <v>0</v>
      </c>
      <c r="I17" s="618"/>
      <c r="J17" s="618"/>
      <c r="K17" s="4221"/>
      <c r="L17" s="4489"/>
      <c r="M17" s="4249"/>
      <c r="N17" s="4249"/>
      <c r="O17" s="4249"/>
      <c r="P17" s="4221"/>
      <c r="Q17" s="4489"/>
      <c r="R17" s="4249"/>
      <c r="S17" s="4249"/>
      <c r="T17" s="4249"/>
      <c r="U17" s="4225"/>
      <c r="V17" s="4225"/>
      <c r="W17" s="4249"/>
      <c r="X17" s="4249"/>
      <c r="Y17" s="4249"/>
      <c r="Z17" s="4225"/>
      <c r="AA17" s="4225"/>
      <c r="AB17" s="4249"/>
      <c r="AC17" s="4248"/>
      <c r="AD17" s="4249"/>
      <c r="AE17" s="3538"/>
      <c r="AF17" s="3539"/>
      <c r="AG17" s="2153"/>
      <c r="AH17" s="3539"/>
      <c r="AI17" s="2153"/>
      <c r="AJ17" s="3540"/>
      <c r="AK17" s="4228">
        <f>SUM(AK12:AK16)</f>
        <v>1</v>
      </c>
      <c r="AL17" s="4229"/>
      <c r="AM17" s="487"/>
      <c r="AN17" s="2186"/>
      <c r="AO17" s="4229"/>
      <c r="AP17" s="487"/>
      <c r="AQ17" s="2186"/>
      <c r="AR17" s="491"/>
      <c r="AS17" s="487"/>
      <c r="AT17" s="487"/>
    </row>
    <row r="18" spans="1:46" ht="30" customHeight="1">
      <c r="A18" s="5249" t="s">
        <v>1807</v>
      </c>
      <c r="B18" s="4252">
        <v>12</v>
      </c>
      <c r="C18" s="4252">
        <v>3</v>
      </c>
      <c r="D18" s="2283">
        <f t="shared" ref="D18:D23" si="15">SUM(E18:G18)</f>
        <v>0</v>
      </c>
      <c r="E18" s="4199"/>
      <c r="F18" s="4200"/>
      <c r="G18" s="4484"/>
      <c r="H18" s="4231"/>
      <c r="I18" s="2165" t="s">
        <v>1808</v>
      </c>
      <c r="J18" s="2165"/>
      <c r="K18" s="4500"/>
      <c r="L18" s="4501"/>
      <c r="M18" s="519"/>
      <c r="N18" s="519"/>
      <c r="O18" s="519"/>
      <c r="P18" s="61"/>
      <c r="Q18" s="2737"/>
      <c r="R18" s="519"/>
      <c r="S18" s="519"/>
      <c r="T18" s="519"/>
      <c r="U18" s="4239"/>
      <c r="V18" s="4239"/>
      <c r="W18" s="519"/>
      <c r="X18" s="519"/>
      <c r="Y18" s="519"/>
      <c r="Z18" s="4239"/>
      <c r="AA18" s="4239"/>
      <c r="AB18" s="519"/>
      <c r="AC18" s="520"/>
      <c r="AD18" s="519"/>
      <c r="AE18" s="738" t="s">
        <v>727</v>
      </c>
      <c r="AF18" s="538">
        <v>0.1</v>
      </c>
      <c r="AG18" s="2183" t="s">
        <v>229</v>
      </c>
      <c r="AH18" s="538">
        <v>0.1</v>
      </c>
      <c r="AI18" s="4205"/>
      <c r="AJ18" s="4206"/>
      <c r="AK18" s="4487">
        <f>SUM(AF18:AJ18)</f>
        <v>0.2</v>
      </c>
      <c r="AL18" s="4211"/>
      <c r="AM18" s="4209"/>
      <c r="AN18" s="4210"/>
      <c r="AO18" s="4211"/>
      <c r="AP18" s="4209"/>
      <c r="AQ18" s="4210"/>
      <c r="AR18" s="2149">
        <f t="shared" ref="AR18" si="16">(M18+R18+W18+AB18)-B18</f>
        <v>-12</v>
      </c>
      <c r="AS18" s="80">
        <f t="shared" ref="AS18" si="17">(N18+S18+X18+AC18)-(D18+C18)</f>
        <v>-3</v>
      </c>
      <c r="AT18" s="81">
        <f t="shared" ref="AT18" si="18">(O18+T18+Y18+AD18)-H18</f>
        <v>0</v>
      </c>
    </row>
    <row r="19" spans="1:46" ht="30" customHeight="1">
      <c r="A19" s="5250"/>
      <c r="B19" s="4252">
        <v>6</v>
      </c>
      <c r="C19" s="4252">
        <v>3</v>
      </c>
      <c r="D19" s="2283">
        <f t="shared" si="15"/>
        <v>3</v>
      </c>
      <c r="E19" s="4492">
        <v>3</v>
      </c>
      <c r="F19" s="4200"/>
      <c r="G19" s="4484"/>
      <c r="H19" s="4231"/>
      <c r="I19" s="2165" t="s">
        <v>1809</v>
      </c>
      <c r="J19" s="2165"/>
      <c r="K19" s="148"/>
      <c r="L19" s="4234"/>
      <c r="M19" s="519"/>
      <c r="N19" s="519"/>
      <c r="O19" s="519"/>
      <c r="P19" s="148"/>
      <c r="Q19" s="4234"/>
      <c r="R19" s="519"/>
      <c r="S19" s="519"/>
      <c r="T19" s="519"/>
      <c r="U19" s="4239"/>
      <c r="V19" s="4239"/>
      <c r="W19" s="519"/>
      <c r="X19" s="519"/>
      <c r="Y19" s="519"/>
      <c r="Z19" s="4239"/>
      <c r="AA19" s="4239"/>
      <c r="AB19" s="519"/>
      <c r="AC19" s="520"/>
      <c r="AD19" s="519"/>
      <c r="AE19" s="3464" t="s">
        <v>229</v>
      </c>
      <c r="AF19" s="538">
        <v>0.2</v>
      </c>
      <c r="AG19" s="4205"/>
      <c r="AH19" s="4205"/>
      <c r="AI19" s="4205"/>
      <c r="AJ19" s="4206"/>
      <c r="AK19" s="4487">
        <f t="shared" ref="AK19:AK23" si="19">SUM(AF19:AJ19)</f>
        <v>0.2</v>
      </c>
      <c r="AL19" s="4211"/>
      <c r="AM19" s="4209"/>
      <c r="AN19" s="4210"/>
      <c r="AO19" s="4211"/>
      <c r="AP19" s="4209"/>
      <c r="AQ19" s="4210"/>
      <c r="AR19" s="2149">
        <f t="shared" ref="AR19:AR23" si="20">(M19+R19+W19+AB19)-B19</f>
        <v>-6</v>
      </c>
      <c r="AS19" s="80">
        <f t="shared" ref="AS19:AS23" si="21">(N19+S19+X19+AC19)-(D19+C19)</f>
        <v>-6</v>
      </c>
      <c r="AT19" s="81">
        <f t="shared" ref="AT19:AT23" si="22">(O19+T19+Y19+AD19)-H19</f>
        <v>0</v>
      </c>
    </row>
    <row r="20" spans="1:46" ht="30" customHeight="1">
      <c r="A20" s="5250"/>
      <c r="B20" s="4250">
        <v>9</v>
      </c>
      <c r="C20" s="4250">
        <v>3</v>
      </c>
      <c r="D20" s="2283">
        <f t="shared" si="15"/>
        <v>0</v>
      </c>
      <c r="E20" s="4199"/>
      <c r="F20" s="4200"/>
      <c r="G20" s="4484"/>
      <c r="H20" s="4202"/>
      <c r="I20" s="2165" t="s">
        <v>1810</v>
      </c>
      <c r="J20" s="2165"/>
      <c r="K20" s="61"/>
      <c r="L20" s="2737"/>
      <c r="M20" s="519"/>
      <c r="N20" s="519"/>
      <c r="O20" s="519"/>
      <c r="P20" s="148"/>
      <c r="Q20" s="4234"/>
      <c r="R20" s="519"/>
      <c r="S20" s="519"/>
      <c r="T20" s="519"/>
      <c r="U20" s="4239"/>
      <c r="V20" s="4239"/>
      <c r="W20" s="519"/>
      <c r="X20" s="519"/>
      <c r="Y20" s="519"/>
      <c r="Z20" s="4239"/>
      <c r="AA20" s="4239"/>
      <c r="AB20" s="520"/>
      <c r="AC20" s="519"/>
      <c r="AD20" s="850"/>
      <c r="AE20" s="3464" t="s">
        <v>221</v>
      </c>
      <c r="AF20" s="538">
        <v>0.2</v>
      </c>
      <c r="AG20" s="4205"/>
      <c r="AH20" s="4205"/>
      <c r="AI20" s="4205"/>
      <c r="AJ20" s="4206"/>
      <c r="AK20" s="4487">
        <f t="shared" si="19"/>
        <v>0.2</v>
      </c>
      <c r="AL20" s="4211"/>
      <c r="AM20" s="4209"/>
      <c r="AN20" s="4210"/>
      <c r="AO20" s="4211"/>
      <c r="AP20" s="4209"/>
      <c r="AQ20" s="4210"/>
      <c r="AR20" s="2149">
        <f t="shared" si="20"/>
        <v>-9</v>
      </c>
      <c r="AS20" s="80">
        <f t="shared" si="21"/>
        <v>-3</v>
      </c>
      <c r="AT20" s="81">
        <f t="shared" si="22"/>
        <v>0</v>
      </c>
    </row>
    <row r="21" spans="1:46" ht="30" customHeight="1">
      <c r="A21" s="5250"/>
      <c r="B21" s="4250">
        <v>9</v>
      </c>
      <c r="C21" s="4250">
        <v>6</v>
      </c>
      <c r="D21" s="2283">
        <f t="shared" si="15"/>
        <v>0</v>
      </c>
      <c r="E21" s="4199"/>
      <c r="F21" s="4200"/>
      <c r="G21" s="4484"/>
      <c r="H21" s="4231"/>
      <c r="I21" s="2165" t="s">
        <v>1811</v>
      </c>
      <c r="J21" s="4495"/>
      <c r="K21" s="148"/>
      <c r="L21" s="4234"/>
      <c r="M21" s="519"/>
      <c r="N21" s="519"/>
      <c r="O21" s="519"/>
      <c r="P21" s="61"/>
      <c r="Q21" s="2737"/>
      <c r="R21" s="519"/>
      <c r="S21" s="519"/>
      <c r="T21" s="519"/>
      <c r="U21" s="4239"/>
      <c r="V21" s="4239"/>
      <c r="W21" s="519"/>
      <c r="X21" s="519"/>
      <c r="Y21" s="519"/>
      <c r="Z21" s="4239"/>
      <c r="AA21" s="4239"/>
      <c r="AB21" s="520"/>
      <c r="AC21" s="519"/>
      <c r="AD21" s="519"/>
      <c r="AE21" s="738" t="s">
        <v>727</v>
      </c>
      <c r="AF21" s="538">
        <v>0.1</v>
      </c>
      <c r="AG21" s="2183" t="s">
        <v>229</v>
      </c>
      <c r="AH21" s="538">
        <v>0.1</v>
      </c>
      <c r="AI21" s="4205"/>
      <c r="AJ21" s="4206"/>
      <c r="AK21" s="4487">
        <f t="shared" si="19"/>
        <v>0.2</v>
      </c>
      <c r="AL21" s="4211"/>
      <c r="AM21" s="4209"/>
      <c r="AN21" s="4210"/>
      <c r="AO21" s="4211"/>
      <c r="AP21" s="4209"/>
      <c r="AQ21" s="4210"/>
      <c r="AR21" s="2149">
        <f t="shared" si="20"/>
        <v>-9</v>
      </c>
      <c r="AS21" s="80">
        <f t="shared" si="21"/>
        <v>-6</v>
      </c>
      <c r="AT21" s="81">
        <f t="shared" si="22"/>
        <v>0</v>
      </c>
    </row>
    <row r="22" spans="1:46" ht="30" customHeight="1">
      <c r="A22" s="5250"/>
      <c r="B22" s="4215">
        <v>9</v>
      </c>
      <c r="C22" s="4240"/>
      <c r="D22" s="2283">
        <f t="shared" si="15"/>
        <v>0</v>
      </c>
      <c r="E22" s="4199"/>
      <c r="F22" s="4200"/>
      <c r="G22" s="4484"/>
      <c r="H22" s="4202"/>
      <c r="I22" s="2139" t="s">
        <v>1812</v>
      </c>
      <c r="J22" s="2139"/>
      <c r="K22" s="4502"/>
      <c r="L22" s="4503"/>
      <c r="M22" s="577"/>
      <c r="N22" s="577"/>
      <c r="O22" s="577"/>
      <c r="P22" s="592"/>
      <c r="Q22" s="4485"/>
      <c r="R22" s="577"/>
      <c r="S22" s="577"/>
      <c r="T22" s="577"/>
      <c r="U22" s="4504"/>
      <c r="V22" s="4504"/>
      <c r="W22" s="577"/>
      <c r="X22" s="577"/>
      <c r="Y22" s="577"/>
      <c r="Z22" s="4259"/>
      <c r="AA22" s="4259"/>
      <c r="AB22" s="548"/>
      <c r="AC22" s="519"/>
      <c r="AD22" s="519"/>
      <c r="AE22" s="3464" t="s">
        <v>396</v>
      </c>
      <c r="AF22" s="4205"/>
      <c r="AG22" s="4205"/>
      <c r="AH22" s="4205"/>
      <c r="AI22" s="4205"/>
      <c r="AJ22" s="4206"/>
      <c r="AK22" s="4487"/>
      <c r="AL22" s="4211"/>
      <c r="AM22" s="4209"/>
      <c r="AN22" s="4210"/>
      <c r="AO22" s="4211"/>
      <c r="AP22" s="4209"/>
      <c r="AQ22" s="4210"/>
      <c r="AR22" s="2149">
        <f t="shared" si="20"/>
        <v>-9</v>
      </c>
      <c r="AS22" s="80">
        <f t="shared" si="21"/>
        <v>0</v>
      </c>
      <c r="AT22" s="81">
        <f t="shared" si="22"/>
        <v>0</v>
      </c>
    </row>
    <row r="23" spans="1:46" ht="30" customHeight="1">
      <c r="A23" s="5250"/>
      <c r="B23" s="4240"/>
      <c r="C23" s="4240"/>
      <c r="D23" s="2283">
        <f t="shared" si="15"/>
        <v>15</v>
      </c>
      <c r="E23" s="4492">
        <v>15</v>
      </c>
      <c r="F23" s="4200"/>
      <c r="G23" s="4484"/>
      <c r="H23" s="4202"/>
      <c r="I23" s="2139" t="s">
        <v>1813</v>
      </c>
      <c r="J23" s="4505"/>
      <c r="K23" s="4506"/>
      <c r="L23" s="4507"/>
      <c r="M23" s="577"/>
      <c r="N23" s="577"/>
      <c r="O23" s="577"/>
      <c r="P23" s="592"/>
      <c r="Q23" s="4485"/>
      <c r="R23" s="577"/>
      <c r="S23" s="577"/>
      <c r="T23" s="577"/>
      <c r="U23" s="4504"/>
      <c r="V23" s="4504"/>
      <c r="W23" s="577"/>
      <c r="X23" s="577"/>
      <c r="Y23" s="577"/>
      <c r="Z23" s="4259"/>
      <c r="AA23" s="4259"/>
      <c r="AB23" s="548"/>
      <c r="AC23" s="519"/>
      <c r="AD23" s="519"/>
      <c r="AE23" s="3483" t="s">
        <v>221</v>
      </c>
      <c r="AF23" s="538">
        <v>0.2</v>
      </c>
      <c r="AG23" s="4205"/>
      <c r="AH23" s="4205"/>
      <c r="AI23" s="4205"/>
      <c r="AJ23" s="4206"/>
      <c r="AK23" s="4487">
        <f t="shared" si="19"/>
        <v>0.2</v>
      </c>
      <c r="AL23" s="4211"/>
      <c r="AM23" s="4209"/>
      <c r="AN23" s="4210"/>
      <c r="AO23" s="4211"/>
      <c r="AP23" s="4209"/>
      <c r="AQ23" s="4210"/>
      <c r="AR23" s="2149">
        <f t="shared" si="20"/>
        <v>0</v>
      </c>
      <c r="AS23" s="80">
        <f t="shared" si="21"/>
        <v>-15</v>
      </c>
      <c r="AT23" s="81">
        <f t="shared" si="22"/>
        <v>0</v>
      </c>
    </row>
    <row r="24" spans="1:46">
      <c r="A24" s="2150" t="s">
        <v>1182</v>
      </c>
      <c r="B24" s="487">
        <f>SUM(B18:B23)</f>
        <v>45</v>
      </c>
      <c r="C24" s="487">
        <f t="shared" ref="C24:H24" si="23">SUM(C18:C23)</f>
        <v>15</v>
      </c>
      <c r="D24" s="488">
        <f t="shared" si="23"/>
        <v>18</v>
      </c>
      <c r="E24" s="489">
        <f t="shared" si="23"/>
        <v>18</v>
      </c>
      <c r="F24" s="487">
        <f t="shared" ref="F24" si="24">SUM(F18:F23)</f>
        <v>0</v>
      </c>
      <c r="G24" s="490">
        <f>SUM(G18:G23)</f>
        <v>0</v>
      </c>
      <c r="H24" s="491">
        <f t="shared" si="23"/>
        <v>0</v>
      </c>
      <c r="I24" s="4508"/>
      <c r="J24" s="4509"/>
      <c r="K24" s="4221"/>
      <c r="L24" s="4489"/>
      <c r="M24" s="4249"/>
      <c r="N24" s="4249"/>
      <c r="O24" s="4249"/>
      <c r="P24" s="4221"/>
      <c r="Q24" s="4489"/>
      <c r="R24" s="4249"/>
      <c r="S24" s="4249"/>
      <c r="T24" s="4249"/>
      <c r="U24" s="4225"/>
      <c r="V24" s="4225"/>
      <c r="W24" s="4249"/>
      <c r="X24" s="4249"/>
      <c r="Y24" s="4249"/>
      <c r="Z24" s="4225"/>
      <c r="AA24" s="4225"/>
      <c r="AB24" s="4248"/>
      <c r="AC24" s="4249"/>
      <c r="AD24" s="4249"/>
      <c r="AE24" s="4510"/>
      <c r="AF24" s="4511"/>
      <c r="AG24" s="4512"/>
      <c r="AH24" s="4511"/>
      <c r="AI24" s="4512"/>
      <c r="AJ24" s="4513"/>
      <c r="AK24" s="4228">
        <f>SUM(AK18:AK23)</f>
        <v>1</v>
      </c>
      <c r="AL24" s="4229"/>
      <c r="AM24" s="487"/>
      <c r="AN24" s="2186"/>
      <c r="AO24" s="4229"/>
      <c r="AP24" s="487"/>
      <c r="AQ24" s="2186"/>
      <c r="AR24" s="491"/>
      <c r="AS24" s="487"/>
      <c r="AT24" s="487"/>
    </row>
    <row r="25" spans="1:46" ht="30" customHeight="1" thickBot="1">
      <c r="A25" s="4261" t="s">
        <v>1183</v>
      </c>
      <c r="B25" s="4262"/>
      <c r="C25" s="4215">
        <v>80</v>
      </c>
      <c r="D25" s="2495">
        <f t="shared" ref="D25:D29" si="25">SUM(E25:G25)</f>
        <v>20</v>
      </c>
      <c r="E25" s="4514">
        <v>20</v>
      </c>
      <c r="F25" s="4262"/>
      <c r="G25" s="4515"/>
      <c r="H25" s="4263"/>
      <c r="I25" s="4264" t="s">
        <v>1814</v>
      </c>
      <c r="J25" s="533"/>
      <c r="K25" s="1406"/>
      <c r="L25" s="4266"/>
      <c r="M25" s="535"/>
      <c r="N25" s="535"/>
      <c r="O25" s="535"/>
      <c r="P25" s="1406"/>
      <c r="Q25" s="4266"/>
      <c r="R25" s="1407"/>
      <c r="S25" s="1407"/>
      <c r="T25" s="1407"/>
      <c r="U25" s="4217"/>
      <c r="V25" s="4217"/>
      <c r="W25" s="1407"/>
      <c r="X25" s="1407"/>
      <c r="Y25" s="1407"/>
      <c r="Z25" s="4217"/>
      <c r="AA25" s="4217"/>
      <c r="AB25" s="1607"/>
      <c r="AC25" s="481"/>
      <c r="AD25" s="481"/>
      <c r="AE25" s="4269" t="s">
        <v>228</v>
      </c>
      <c r="AF25" s="4270">
        <v>0.4</v>
      </c>
      <c r="AG25" s="757" t="s">
        <v>727</v>
      </c>
      <c r="AH25" s="4270">
        <v>0.25</v>
      </c>
      <c r="AI25" s="4271" t="s">
        <v>229</v>
      </c>
      <c r="AJ25" s="4272">
        <v>0.35</v>
      </c>
      <c r="AK25" s="4516">
        <f>SUM(AF25:AJ25)</f>
        <v>1</v>
      </c>
      <c r="AL25" s="4517"/>
      <c r="AM25" s="4214"/>
      <c r="AN25" s="4518"/>
      <c r="AO25" s="4517"/>
      <c r="AP25" s="4214"/>
      <c r="AQ25" s="4518"/>
      <c r="AR25" s="1095">
        <f t="shared" ref="AR25:AR29" si="26">(M25+R25+W25+AB25)-B25</f>
        <v>0</v>
      </c>
      <c r="AS25" s="764">
        <f t="shared" ref="AS25:AS29" si="27">(N25+S25+X25+AC25)-(D25+C25)</f>
        <v>-100</v>
      </c>
      <c r="AT25" s="765">
        <f t="shared" ref="AT25:AT29" si="28">(O25+T25+Y25+AD25)-H25</f>
        <v>0</v>
      </c>
    </row>
    <row r="26" spans="1:46" ht="30" customHeight="1">
      <c r="A26" s="5245" t="s">
        <v>1187</v>
      </c>
      <c r="B26" s="4278"/>
      <c r="C26" s="4279">
        <v>20</v>
      </c>
      <c r="D26" s="2921">
        <f t="shared" si="25"/>
        <v>0</v>
      </c>
      <c r="E26" s="4280"/>
      <c r="F26" s="4281"/>
      <c r="G26" s="4282"/>
      <c r="H26" s="4283"/>
      <c r="I26" s="4284" t="s">
        <v>313</v>
      </c>
      <c r="J26" s="4519">
        <v>2</v>
      </c>
      <c r="K26" s="4520"/>
      <c r="L26" s="4521"/>
      <c r="M26" s="4522"/>
      <c r="N26" s="4522"/>
      <c r="O26" s="4522"/>
      <c r="P26" s="4520"/>
      <c r="Q26" s="4521"/>
      <c r="R26" s="4523"/>
      <c r="S26" s="4523"/>
      <c r="T26" s="4523"/>
      <c r="U26" s="4524"/>
      <c r="V26" s="4524"/>
      <c r="W26" s="4523"/>
      <c r="X26" s="4523"/>
      <c r="Y26" s="4523"/>
      <c r="Z26" s="4524"/>
      <c r="AA26" s="4524"/>
      <c r="AB26" s="4525"/>
      <c r="AC26" s="481"/>
      <c r="AD26" s="481"/>
      <c r="AE26" s="4526" t="s">
        <v>228</v>
      </c>
      <c r="AF26" s="4295">
        <v>0.25</v>
      </c>
      <c r="AG26" s="4527" t="s">
        <v>229</v>
      </c>
      <c r="AH26" s="4295">
        <v>0.25</v>
      </c>
      <c r="AI26" s="4297"/>
      <c r="AJ26" s="4298"/>
      <c r="AK26" s="4528">
        <f t="shared" ref="AK26:AK29" si="29">SUM(AF26:AJ26)</f>
        <v>0.5</v>
      </c>
      <c r="AL26" s="4303"/>
      <c r="AM26" s="4301"/>
      <c r="AN26" s="4302"/>
      <c r="AO26" s="4303"/>
      <c r="AP26" s="4301"/>
      <c r="AQ26" s="4529"/>
      <c r="AR26" s="2945">
        <f t="shared" si="26"/>
        <v>0</v>
      </c>
      <c r="AS26" s="4530">
        <f t="shared" si="27"/>
        <v>-20</v>
      </c>
      <c r="AT26" s="2947">
        <f t="shared" si="28"/>
        <v>0</v>
      </c>
    </row>
    <row r="27" spans="1:46" ht="30" customHeight="1" thickBot="1">
      <c r="A27" s="5246"/>
      <c r="B27" s="4304"/>
      <c r="C27" s="4305">
        <v>20</v>
      </c>
      <c r="D27" s="2950">
        <f t="shared" si="25"/>
        <v>0</v>
      </c>
      <c r="E27" s="4306"/>
      <c r="F27" s="4307"/>
      <c r="G27" s="4308"/>
      <c r="H27" s="4309"/>
      <c r="I27" s="4310" t="s">
        <v>1189</v>
      </c>
      <c r="J27" s="4531"/>
      <c r="K27" s="4532"/>
      <c r="L27" s="4533"/>
      <c r="M27" s="4534"/>
      <c r="N27" s="4534"/>
      <c r="O27" s="4534"/>
      <c r="P27" s="4532"/>
      <c r="Q27" s="4533"/>
      <c r="R27" s="4535"/>
      <c r="S27" s="4535"/>
      <c r="T27" s="4535"/>
      <c r="U27" s="4536"/>
      <c r="V27" s="4536"/>
      <c r="W27" s="4535"/>
      <c r="X27" s="4535"/>
      <c r="Y27" s="4535"/>
      <c r="Z27" s="4536"/>
      <c r="AA27" s="4536"/>
      <c r="AB27" s="4537"/>
      <c r="AC27" s="481"/>
      <c r="AD27" s="481"/>
      <c r="AE27" s="4538" t="s">
        <v>228</v>
      </c>
      <c r="AF27" s="4321">
        <v>0.25</v>
      </c>
      <c r="AG27" s="4539" t="s">
        <v>229</v>
      </c>
      <c r="AH27" s="4321">
        <v>0.25</v>
      </c>
      <c r="AI27" s="4323"/>
      <c r="AJ27" s="4324"/>
      <c r="AK27" s="4540">
        <f t="shared" si="29"/>
        <v>0.5</v>
      </c>
      <c r="AL27" s="4329"/>
      <c r="AM27" s="4327"/>
      <c r="AN27" s="4328"/>
      <c r="AO27" s="4329"/>
      <c r="AP27" s="4327"/>
      <c r="AQ27" s="4541"/>
      <c r="AR27" s="2976">
        <f t="shared" si="26"/>
        <v>0</v>
      </c>
      <c r="AS27" s="2695">
        <f t="shared" si="27"/>
        <v>-20</v>
      </c>
      <c r="AT27" s="2978">
        <f t="shared" si="28"/>
        <v>0</v>
      </c>
    </row>
    <row r="28" spans="1:46" ht="30" customHeight="1">
      <c r="A28" s="5244" t="s">
        <v>1190</v>
      </c>
      <c r="B28" s="4330"/>
      <c r="C28" s="4331">
        <v>20</v>
      </c>
      <c r="D28" s="2981">
        <f t="shared" si="25"/>
        <v>0</v>
      </c>
      <c r="E28" s="4332"/>
      <c r="F28" s="4333"/>
      <c r="G28" s="4334"/>
      <c r="H28" s="4335"/>
      <c r="I28" s="4336" t="s">
        <v>1815</v>
      </c>
      <c r="J28" s="4542"/>
      <c r="K28" s="4543"/>
      <c r="L28" s="4544"/>
      <c r="M28" s="4545"/>
      <c r="N28" s="4545"/>
      <c r="O28" s="4545"/>
      <c r="P28" s="4543"/>
      <c r="Q28" s="4544"/>
      <c r="R28" s="4546"/>
      <c r="S28" s="4546"/>
      <c r="T28" s="4546"/>
      <c r="U28" s="4547"/>
      <c r="V28" s="4547"/>
      <c r="W28" s="4546"/>
      <c r="X28" s="4546"/>
      <c r="Y28" s="4546"/>
      <c r="Z28" s="4547"/>
      <c r="AA28" s="4547"/>
      <c r="AB28" s="4548"/>
      <c r="AC28" s="481"/>
      <c r="AD28" s="481"/>
      <c r="AE28" s="4549" t="s">
        <v>228</v>
      </c>
      <c r="AF28" s="4346">
        <v>0.25</v>
      </c>
      <c r="AG28" s="4550" t="s">
        <v>229</v>
      </c>
      <c r="AH28" s="4346">
        <v>0.25</v>
      </c>
      <c r="AI28" s="4348"/>
      <c r="AJ28" s="4349"/>
      <c r="AK28" s="4551">
        <f t="shared" si="29"/>
        <v>0.5</v>
      </c>
      <c r="AL28" s="4354"/>
      <c r="AM28" s="4352"/>
      <c r="AN28" s="4353"/>
      <c r="AO28" s="4354"/>
      <c r="AP28" s="4352"/>
      <c r="AQ28" s="4353"/>
      <c r="AR28" s="1098">
        <f t="shared" si="26"/>
        <v>0</v>
      </c>
      <c r="AS28" s="3003">
        <f t="shared" si="27"/>
        <v>-20</v>
      </c>
      <c r="AT28" s="1099">
        <f t="shared" si="28"/>
        <v>0</v>
      </c>
    </row>
    <row r="29" spans="1:46" ht="30" customHeight="1">
      <c r="A29" s="5244"/>
      <c r="B29" s="4355"/>
      <c r="C29" s="4356">
        <v>10</v>
      </c>
      <c r="D29" s="2283">
        <f t="shared" si="25"/>
        <v>0</v>
      </c>
      <c r="E29" s="4357"/>
      <c r="F29" s="4358"/>
      <c r="G29" s="4359"/>
      <c r="H29" s="4360"/>
      <c r="I29" s="4361" t="s">
        <v>1234</v>
      </c>
      <c r="J29" s="4552"/>
      <c r="K29" s="4553"/>
      <c r="L29" s="4554"/>
      <c r="M29" s="4555"/>
      <c r="N29" s="4555"/>
      <c r="O29" s="4555"/>
      <c r="P29" s="4553"/>
      <c r="Q29" s="4554"/>
      <c r="R29" s="4556"/>
      <c r="S29" s="4556"/>
      <c r="T29" s="4556"/>
      <c r="U29" s="4557"/>
      <c r="V29" s="4557"/>
      <c r="W29" s="4556"/>
      <c r="X29" s="4556"/>
      <c r="Y29" s="4556"/>
      <c r="Z29" s="4557"/>
      <c r="AA29" s="4557"/>
      <c r="AB29" s="4558"/>
      <c r="AC29" s="481"/>
      <c r="AD29" s="481"/>
      <c r="AE29" s="539" t="s">
        <v>228</v>
      </c>
      <c r="AF29" s="538">
        <v>0.25</v>
      </c>
      <c r="AG29" s="599" t="s">
        <v>229</v>
      </c>
      <c r="AH29" s="538">
        <v>0.25</v>
      </c>
      <c r="AI29" s="4205"/>
      <c r="AJ29" s="4206"/>
      <c r="AK29" s="4487">
        <f t="shared" si="29"/>
        <v>0.5</v>
      </c>
      <c r="AL29" s="4367"/>
      <c r="AM29" s="4365"/>
      <c r="AN29" s="4366"/>
      <c r="AO29" s="4367"/>
      <c r="AP29" s="4365"/>
      <c r="AQ29" s="4366"/>
      <c r="AR29" s="2149">
        <f t="shared" si="26"/>
        <v>0</v>
      </c>
      <c r="AS29" s="80">
        <f t="shared" si="27"/>
        <v>-10</v>
      </c>
      <c r="AT29" s="81">
        <f t="shared" si="28"/>
        <v>0</v>
      </c>
    </row>
    <row r="30" spans="1:46">
      <c r="A30" s="2150" t="s">
        <v>1193</v>
      </c>
      <c r="B30" s="581">
        <f>SUM(B25:B29)</f>
        <v>0</v>
      </c>
      <c r="C30" s="581"/>
      <c r="D30" s="582"/>
      <c r="E30" s="583"/>
      <c r="F30" s="581">
        <f t="shared" ref="F30" si="30">SUM(F25:F29)</f>
        <v>0</v>
      </c>
      <c r="G30" s="584">
        <f>SUM(G25:G29)</f>
        <v>0</v>
      </c>
      <c r="H30" s="585">
        <f t="shared" ref="H30" si="31">SUM(H25:H29)</f>
        <v>0</v>
      </c>
      <c r="I30" s="4508"/>
      <c r="J30" s="4509"/>
      <c r="K30" s="4221"/>
      <c r="L30" s="4489"/>
      <c r="M30" s="4249"/>
      <c r="N30" s="4249"/>
      <c r="O30" s="4249"/>
      <c r="P30" s="4221"/>
      <c r="Q30" s="4489"/>
      <c r="R30" s="4249"/>
      <c r="S30" s="4249"/>
      <c r="T30" s="4249"/>
      <c r="U30" s="4225"/>
      <c r="V30" s="4225"/>
      <c r="W30" s="4249"/>
      <c r="X30" s="4249"/>
      <c r="Y30" s="4249"/>
      <c r="Z30" s="4225"/>
      <c r="AA30" s="4225"/>
      <c r="AB30" s="4248"/>
      <c r="AC30" s="4249"/>
      <c r="AD30" s="4249"/>
      <c r="AE30" s="4559"/>
      <c r="AF30" s="4560"/>
      <c r="AG30" s="4561"/>
      <c r="AH30" s="4560"/>
      <c r="AI30" s="4561"/>
      <c r="AJ30" s="254"/>
      <c r="AK30" s="4228">
        <f>SUM(AK25:AK29)</f>
        <v>3</v>
      </c>
      <c r="AL30" s="4229"/>
      <c r="AM30" s="487"/>
      <c r="AN30" s="2186"/>
      <c r="AO30" s="4229"/>
      <c r="AP30" s="487"/>
      <c r="AQ30" s="2186"/>
      <c r="AR30" s="491"/>
      <c r="AS30" s="487"/>
      <c r="AT30" s="487"/>
    </row>
    <row r="31" spans="1:46">
      <c r="A31" s="4562" t="s">
        <v>1054</v>
      </c>
      <c r="B31" s="4193"/>
      <c r="C31" s="4193"/>
      <c r="D31" s="4193"/>
      <c r="E31" s="4370"/>
      <c r="F31" s="4371"/>
      <c r="G31" s="4182"/>
      <c r="H31" s="4193"/>
      <c r="I31" s="4373"/>
      <c r="J31" s="4192"/>
      <c r="K31" s="4374"/>
      <c r="L31" s="4193"/>
      <c r="M31" s="4187"/>
      <c r="N31" s="4187"/>
      <c r="O31" s="4187"/>
      <c r="P31" s="4374"/>
      <c r="Q31" s="4193"/>
      <c r="R31" s="4187"/>
      <c r="S31" s="4187"/>
      <c r="T31" s="4187"/>
      <c r="U31" s="4186"/>
      <c r="V31" s="4186"/>
      <c r="W31" s="4187"/>
      <c r="X31" s="4187"/>
      <c r="Y31" s="4187"/>
      <c r="Z31" s="4186"/>
      <c r="AA31" s="4186"/>
      <c r="AB31" s="4187"/>
      <c r="AC31" s="4376"/>
      <c r="AD31" s="4376"/>
      <c r="AE31" s="4563"/>
      <c r="AF31" s="4192"/>
      <c r="AG31" s="4563"/>
      <c r="AH31" s="4192"/>
      <c r="AI31" s="4563"/>
      <c r="AJ31" s="4481"/>
      <c r="AK31" s="4194"/>
      <c r="AL31" s="4188"/>
      <c r="AM31" s="4371"/>
      <c r="AN31" s="4381"/>
      <c r="AO31" s="4382"/>
      <c r="AP31" s="4371"/>
      <c r="AQ31" s="4381"/>
      <c r="AR31" s="4383"/>
      <c r="AS31" s="4371"/>
      <c r="AT31" s="4371"/>
    </row>
    <row r="32" spans="1:46" ht="30" customHeight="1">
      <c r="A32" s="5403" t="s">
        <v>1816</v>
      </c>
      <c r="B32" s="4230"/>
      <c r="C32" s="4230"/>
      <c r="D32" s="2283">
        <f t="shared" ref="D32:D35" si="32">SUM(E32:G32)</f>
        <v>0</v>
      </c>
      <c r="E32" s="4384"/>
      <c r="F32" s="4230"/>
      <c r="G32" s="4484"/>
      <c r="H32" s="4385"/>
      <c r="I32" s="4386" t="s">
        <v>1241</v>
      </c>
      <c r="J32" s="4495"/>
      <c r="K32" s="148"/>
      <c r="L32" s="4234"/>
      <c r="M32" s="469"/>
      <c r="N32" s="469"/>
      <c r="O32" s="469"/>
      <c r="P32" s="148"/>
      <c r="Q32" s="4234"/>
      <c r="R32" s="469"/>
      <c r="S32" s="469"/>
      <c r="T32" s="469"/>
      <c r="U32" s="4239"/>
      <c r="V32" s="4239"/>
      <c r="W32" s="469"/>
      <c r="X32" s="469"/>
      <c r="Y32" s="469"/>
      <c r="Z32" s="4239"/>
      <c r="AA32" s="4239"/>
      <c r="AB32" s="471"/>
      <c r="AC32" s="469"/>
      <c r="AD32" s="469"/>
      <c r="AE32" s="4388"/>
      <c r="AF32" s="4205"/>
      <c r="AG32" s="4205"/>
      <c r="AH32" s="4205"/>
      <c r="AI32" s="4205"/>
      <c r="AJ32" s="4206"/>
      <c r="AK32" s="4388"/>
      <c r="AL32" s="4392" t="s">
        <v>253</v>
      </c>
      <c r="AM32" s="4564" t="s">
        <v>768</v>
      </c>
      <c r="AN32" s="4565">
        <v>100</v>
      </c>
      <c r="AO32" s="4392" t="s">
        <v>1055</v>
      </c>
      <c r="AP32" s="516"/>
      <c r="AQ32" s="4565">
        <v>100</v>
      </c>
      <c r="AR32" s="2149">
        <f t="shared" ref="AR32:AR35" si="33">(M32+R32+W32+AB32)-B32</f>
        <v>0</v>
      </c>
      <c r="AS32" s="80">
        <f t="shared" ref="AS32:AS35" si="34">(N32+S32+X32+AC32)-(D32+C32)</f>
        <v>0</v>
      </c>
      <c r="AT32" s="81">
        <f t="shared" ref="AT32:AT35" si="35">(O32+T32+Y32+AD32)-H32</f>
        <v>0</v>
      </c>
    </row>
    <row r="33" spans="1:46" ht="30" customHeight="1">
      <c r="A33" s="5404"/>
      <c r="B33" s="1614">
        <v>4</v>
      </c>
      <c r="C33" s="4230"/>
      <c r="D33" s="2283">
        <f t="shared" si="32"/>
        <v>0</v>
      </c>
      <c r="E33" s="4384"/>
      <c r="F33" s="4230"/>
      <c r="G33" s="4484"/>
      <c r="H33" s="4385"/>
      <c r="I33" s="4386" t="s">
        <v>1239</v>
      </c>
      <c r="J33" s="4495"/>
      <c r="K33" s="61"/>
      <c r="L33" s="2737"/>
      <c r="M33" s="469"/>
      <c r="N33" s="469"/>
      <c r="O33" s="469"/>
      <c r="P33" s="148"/>
      <c r="Q33" s="4234"/>
      <c r="R33" s="469"/>
      <c r="S33" s="469"/>
      <c r="T33" s="469"/>
      <c r="U33" s="4239"/>
      <c r="V33" s="4239"/>
      <c r="W33" s="469"/>
      <c r="X33" s="469"/>
      <c r="Y33" s="469"/>
      <c r="Z33" s="4239"/>
      <c r="AA33" s="4239"/>
      <c r="AB33" s="471"/>
      <c r="AC33" s="469"/>
      <c r="AD33" s="469"/>
      <c r="AE33" s="3483" t="s">
        <v>396</v>
      </c>
      <c r="AF33" s="4205"/>
      <c r="AG33" s="4205"/>
      <c r="AH33" s="4205"/>
      <c r="AI33" s="4205"/>
      <c r="AJ33" s="4206"/>
      <c r="AK33" s="4388"/>
      <c r="AL33" s="4211"/>
      <c r="AM33" s="4209"/>
      <c r="AN33" s="4210"/>
      <c r="AO33" s="4211"/>
      <c r="AP33" s="4209"/>
      <c r="AQ33" s="4210"/>
      <c r="AR33" s="2149">
        <f t="shared" si="33"/>
        <v>-4</v>
      </c>
      <c r="AS33" s="80">
        <f t="shared" si="34"/>
        <v>0</v>
      </c>
      <c r="AT33" s="81">
        <f t="shared" si="35"/>
        <v>0</v>
      </c>
    </row>
    <row r="34" spans="1:46" ht="30" customHeight="1">
      <c r="A34" s="5404"/>
      <c r="B34" s="4218">
        <v>15</v>
      </c>
      <c r="C34" s="4240"/>
      <c r="D34" s="2283">
        <f t="shared" si="32"/>
        <v>0</v>
      </c>
      <c r="E34" s="4384"/>
      <c r="F34" s="4230"/>
      <c r="G34" s="4484"/>
      <c r="H34" s="4566"/>
      <c r="I34" s="4400" t="s">
        <v>1240</v>
      </c>
      <c r="J34" s="4493"/>
      <c r="K34" s="1406"/>
      <c r="L34" s="4266"/>
      <c r="M34" s="468"/>
      <c r="N34" s="468"/>
      <c r="O34" s="468"/>
      <c r="P34" s="1406"/>
      <c r="Q34" s="4266"/>
      <c r="R34" s="468"/>
      <c r="S34" s="468"/>
      <c r="T34" s="468"/>
      <c r="U34" s="4243"/>
      <c r="V34" s="4243"/>
      <c r="W34" s="468"/>
      <c r="X34" s="468"/>
      <c r="Y34" s="468"/>
      <c r="Z34" s="4243"/>
      <c r="AA34" s="4243"/>
      <c r="AB34" s="2211"/>
      <c r="AC34" s="469"/>
      <c r="AD34" s="469"/>
      <c r="AE34" s="4567" t="s">
        <v>396</v>
      </c>
      <c r="AF34" s="4205"/>
      <c r="AG34" s="4205"/>
      <c r="AH34" s="4205"/>
      <c r="AI34" s="4205"/>
      <c r="AJ34" s="4206"/>
      <c r="AK34" s="4388"/>
      <c r="AL34" s="4211"/>
      <c r="AM34" s="4209"/>
      <c r="AN34" s="4210"/>
      <c r="AO34" s="4211"/>
      <c r="AP34" s="4209"/>
      <c r="AQ34" s="4210"/>
      <c r="AR34" s="2149">
        <f t="shared" si="33"/>
        <v>-15</v>
      </c>
      <c r="AS34" s="80">
        <f t="shared" si="34"/>
        <v>0</v>
      </c>
      <c r="AT34" s="81">
        <f t="shared" si="35"/>
        <v>0</v>
      </c>
    </row>
    <row r="35" spans="1:46" ht="30" customHeight="1">
      <c r="A35" s="5405"/>
      <c r="B35" s="4200"/>
      <c r="C35" s="53">
        <v>3</v>
      </c>
      <c r="D35" s="2283">
        <f t="shared" si="32"/>
        <v>0</v>
      </c>
      <c r="E35" s="4199"/>
      <c r="F35" s="4200"/>
      <c r="G35" s="4484"/>
      <c r="H35" s="4231"/>
      <c r="I35" s="4386" t="s">
        <v>1236</v>
      </c>
      <c r="J35" s="2165"/>
      <c r="K35" s="61"/>
      <c r="L35" s="2737"/>
      <c r="M35" s="469"/>
      <c r="N35" s="469"/>
      <c r="O35" s="469"/>
      <c r="P35" s="61"/>
      <c r="Q35" s="2737"/>
      <c r="R35" s="469"/>
      <c r="S35" s="469"/>
      <c r="T35" s="469"/>
      <c r="U35" s="4239"/>
      <c r="V35" s="4239"/>
      <c r="W35" s="469"/>
      <c r="X35" s="469"/>
      <c r="Y35" s="469"/>
      <c r="Z35" s="4239"/>
      <c r="AA35" s="4239"/>
      <c r="AB35" s="471"/>
      <c r="AC35" s="469"/>
      <c r="AD35" s="469"/>
      <c r="AE35" s="3483" t="s">
        <v>396</v>
      </c>
      <c r="AF35" s="4205"/>
      <c r="AG35" s="4205"/>
      <c r="AH35" s="4205"/>
      <c r="AI35" s="4205"/>
      <c r="AJ35" s="4206"/>
      <c r="AK35" s="4388"/>
      <c r="AL35" s="4211"/>
      <c r="AM35" s="4209"/>
      <c r="AN35" s="4210"/>
      <c r="AO35" s="4211"/>
      <c r="AP35" s="4209"/>
      <c r="AQ35" s="4210"/>
      <c r="AR35" s="2149">
        <f t="shared" si="33"/>
        <v>0</v>
      </c>
      <c r="AS35" s="80">
        <f t="shared" si="34"/>
        <v>-3</v>
      </c>
      <c r="AT35" s="81">
        <f t="shared" si="35"/>
        <v>0</v>
      </c>
    </row>
    <row r="36" spans="1:46" ht="15.75" thickBot="1">
      <c r="A36" s="2150" t="s">
        <v>1199</v>
      </c>
      <c r="B36" s="4568">
        <f>SUM(B32:B35)</f>
        <v>19</v>
      </c>
      <c r="C36" s="4568">
        <f t="shared" ref="C36:H36" si="36">SUM(C32:C35)</f>
        <v>3</v>
      </c>
      <c r="D36" s="4569">
        <f t="shared" si="36"/>
        <v>0</v>
      </c>
      <c r="E36" s="583">
        <f t="shared" si="36"/>
        <v>0</v>
      </c>
      <c r="F36" s="581">
        <f t="shared" ref="F36:G36" si="37">SUM(F32:F35)</f>
        <v>0</v>
      </c>
      <c r="G36" s="584">
        <f t="shared" si="37"/>
        <v>0</v>
      </c>
      <c r="H36" s="4570">
        <f t="shared" si="36"/>
        <v>0</v>
      </c>
      <c r="I36" s="4571"/>
      <c r="J36" s="4571"/>
      <c r="K36" s="4572"/>
      <c r="L36" s="4573"/>
      <c r="M36" s="4574"/>
      <c r="N36" s="4574"/>
      <c r="O36" s="4574"/>
      <c r="P36" s="4575"/>
      <c r="Q36" s="4576"/>
      <c r="R36" s="4574"/>
      <c r="S36" s="4574"/>
      <c r="T36" s="4574"/>
      <c r="U36" s="4577"/>
      <c r="V36" s="4577"/>
      <c r="W36" s="4574"/>
      <c r="X36" s="4574"/>
      <c r="Y36" s="4574"/>
      <c r="Z36" s="4577"/>
      <c r="AA36" s="4577"/>
      <c r="AB36" s="4574"/>
      <c r="AC36" s="4578"/>
      <c r="AD36" s="4579"/>
      <c r="AE36" s="4580"/>
      <c r="AF36" s="4581"/>
      <c r="AG36" s="4582"/>
      <c r="AH36" s="4581"/>
      <c r="AI36" s="4582"/>
      <c r="AJ36" s="4583"/>
      <c r="AK36" s="4228">
        <f>SUM(AK32:AK35)</f>
        <v>0</v>
      </c>
      <c r="AL36" s="4584"/>
      <c r="AM36" s="4407"/>
      <c r="AN36" s="4412">
        <v>1</v>
      </c>
      <c r="AO36" s="4413"/>
      <c r="AP36" s="4407"/>
      <c r="AQ36" s="4412">
        <v>1</v>
      </c>
      <c r="AR36" s="585"/>
      <c r="AS36" s="581"/>
      <c r="AT36" s="581"/>
    </row>
    <row r="37" spans="1:46" ht="15" customHeight="1">
      <c r="A37" s="4585" t="s">
        <v>1200</v>
      </c>
      <c r="B37" s="4415">
        <f>SUM(B11+B17+B24+B30+B36)</f>
        <v>178</v>
      </c>
      <c r="C37" s="4415">
        <f>SUM(C11+C17+C24+C25+C36)</f>
        <v>125</v>
      </c>
      <c r="D37" s="4586">
        <f>SUM(D11+D17+D24+D25+D36)</f>
        <v>53</v>
      </c>
      <c r="E37" s="4417">
        <f t="shared" ref="E37:H37" si="38">SUM(E11+E17+E24+E25)</f>
        <v>53</v>
      </c>
      <c r="F37" s="4418">
        <f t="shared" ref="F37" si="39">SUM(F11+F17+F24+F25)</f>
        <v>0</v>
      </c>
      <c r="G37" s="4419">
        <f>SUM(G11+G17+G24+G25+G36)</f>
        <v>0</v>
      </c>
      <c r="H37" s="4587">
        <f t="shared" si="38"/>
        <v>0</v>
      </c>
      <c r="I37" s="4421"/>
      <c r="J37" s="4424"/>
      <c r="K37" s="4424"/>
      <c r="L37" s="4424"/>
      <c r="M37" s="4428"/>
      <c r="N37" s="4428"/>
      <c r="O37" s="4428"/>
      <c r="P37" s="4588"/>
      <c r="Q37" s="4589"/>
      <c r="R37" s="4425"/>
      <c r="S37" s="4425"/>
      <c r="T37" s="4425"/>
      <c r="U37" s="4422"/>
      <c r="V37" s="4422"/>
      <c r="W37" s="5262"/>
      <c r="X37" s="5262"/>
      <c r="Y37" s="4428"/>
      <c r="Z37" s="4422"/>
      <c r="AA37" s="4422"/>
      <c r="AB37" s="5262"/>
      <c r="AC37" s="5262"/>
      <c r="AD37" s="4428"/>
      <c r="AE37" s="4424"/>
      <c r="AF37" s="4424"/>
      <c r="AG37" s="4424"/>
      <c r="AH37" s="4424"/>
      <c r="AI37" s="4424"/>
      <c r="AJ37" s="4424"/>
      <c r="AK37" s="4424"/>
      <c r="AL37" s="4424"/>
      <c r="AM37" s="4424"/>
      <c r="AN37" s="4424"/>
      <c r="AO37" s="4424"/>
      <c r="AP37" s="4424"/>
      <c r="AQ37" s="4424"/>
      <c r="AR37" s="4424"/>
      <c r="AS37" s="4424"/>
      <c r="AT37" s="4424"/>
    </row>
    <row r="38" spans="1:46" ht="15" customHeight="1">
      <c r="A38" s="4590" t="s">
        <v>1201</v>
      </c>
      <c r="B38" s="4418">
        <f>SUM(B11+B17+B24+B30+B36)</f>
        <v>178</v>
      </c>
      <c r="C38" s="4418">
        <f>SUM(C11+C17+C24+C26+C27+C36)</f>
        <v>85</v>
      </c>
      <c r="D38" s="4434">
        <f>SUM(D11+D17+D24+D27+D26+D36)</f>
        <v>33</v>
      </c>
      <c r="E38" s="4417">
        <f t="shared" ref="E38:H38" si="40">SUM(E11+E17+E24+E36)</f>
        <v>33</v>
      </c>
      <c r="F38" s="4418">
        <f t="shared" ref="F38:G38" si="41">SUM(F11+F17+F24+F36)</f>
        <v>0</v>
      </c>
      <c r="G38" s="4419">
        <f t="shared" si="41"/>
        <v>0</v>
      </c>
      <c r="H38" s="4591">
        <f t="shared" si="40"/>
        <v>0</v>
      </c>
      <c r="I38" s="4436"/>
      <c r="J38" s="4439"/>
      <c r="K38" s="4592"/>
      <c r="L38" s="4593"/>
      <c r="M38" s="4440"/>
      <c r="N38" s="4440"/>
      <c r="O38" s="4440"/>
      <c r="P38" s="4594"/>
      <c r="Q38" s="4595"/>
      <c r="R38" s="4440"/>
      <c r="S38" s="4440"/>
      <c r="T38" s="4440"/>
      <c r="U38" s="4437"/>
      <c r="V38" s="4437"/>
      <c r="W38" s="5263"/>
      <c r="X38" s="5263"/>
      <c r="Y38" s="2558"/>
      <c r="Z38" s="4437"/>
      <c r="AA38" s="4437"/>
      <c r="AB38" s="5263"/>
      <c r="AC38" s="5263"/>
      <c r="AD38" s="2558"/>
      <c r="AE38" s="4439"/>
      <c r="AF38" s="4439"/>
      <c r="AG38" s="4439"/>
      <c r="AH38" s="4439"/>
      <c r="AI38" s="4439"/>
      <c r="AJ38" s="4439"/>
      <c r="AK38" s="4439"/>
      <c r="AL38" s="4439"/>
      <c r="AM38" s="4439"/>
      <c r="AN38" s="4439"/>
      <c r="AO38" s="4439"/>
      <c r="AP38" s="4439"/>
      <c r="AQ38" s="4439"/>
      <c r="AR38" s="4439"/>
      <c r="AS38" s="4439"/>
      <c r="AT38" s="4439"/>
    </row>
    <row r="39" spans="1:46" ht="15" customHeight="1" thickBot="1">
      <c r="A39" s="4590" t="s">
        <v>1202</v>
      </c>
      <c r="B39" s="4418">
        <f>SUM(B11+B17+B24+B30+B36)</f>
        <v>178</v>
      </c>
      <c r="C39" s="4418">
        <f>SUM(C11+C17+C24+C28+C29+C36)</f>
        <v>75</v>
      </c>
      <c r="D39" s="4434">
        <f>SUM(D17+B41+D24+D28+D29+D36)</f>
        <v>33</v>
      </c>
      <c r="E39" s="4447">
        <f t="shared" ref="E39:H39" si="42">SUM(E17+E24+E36)</f>
        <v>33</v>
      </c>
      <c r="F39" s="4448">
        <f t="shared" ref="F39:G39" si="43">SUM(F17+F24+F36)</f>
        <v>0</v>
      </c>
      <c r="G39" s="4449">
        <f t="shared" si="43"/>
        <v>0</v>
      </c>
      <c r="H39" s="4591">
        <f t="shared" si="42"/>
        <v>0</v>
      </c>
      <c r="I39" s="4436"/>
      <c r="J39" s="4439"/>
      <c r="K39" s="4596"/>
      <c r="L39" s="4597"/>
      <c r="M39" s="4440"/>
      <c r="N39" s="4440"/>
      <c r="O39" s="4440"/>
      <c r="P39" s="4594"/>
      <c r="Q39" s="4595"/>
      <c r="R39" s="4440"/>
      <c r="S39" s="4451"/>
      <c r="T39" s="4451"/>
      <c r="U39" s="4437"/>
      <c r="V39" s="4452"/>
      <c r="W39" s="5251"/>
      <c r="X39" s="5251"/>
      <c r="Y39" s="4453"/>
      <c r="Z39" s="4437"/>
      <c r="AA39" s="4452"/>
      <c r="AB39" s="5251"/>
      <c r="AC39" s="5251"/>
      <c r="AD39" s="4453"/>
      <c r="AE39" s="4439"/>
      <c r="AF39" s="4439"/>
      <c r="AG39" s="4439"/>
      <c r="AH39" s="4439"/>
      <c r="AI39" s="4439"/>
      <c r="AJ39" s="4439"/>
      <c r="AK39" s="4439"/>
      <c r="AL39" s="4439"/>
      <c r="AM39" s="4439"/>
      <c r="AN39" s="4439"/>
      <c r="AO39" s="4439"/>
      <c r="AP39" s="4439"/>
      <c r="AQ39" s="4439"/>
      <c r="AR39" s="4439"/>
      <c r="AS39" s="4439"/>
      <c r="AT39" s="4439"/>
    </row>
    <row r="40" spans="1:46" ht="15" customHeight="1" thickBot="1">
      <c r="A40" s="2562"/>
      <c r="B40" s="678"/>
      <c r="C40" s="678"/>
      <c r="D40" s="2247"/>
      <c r="E40" s="2247"/>
      <c r="F40" s="2247"/>
      <c r="G40" s="2247"/>
      <c r="H40" s="2247"/>
      <c r="I40" s="4455" t="s">
        <v>1203</v>
      </c>
      <c r="J40" s="4598"/>
      <c r="K40" s="425"/>
      <c r="L40" s="2133"/>
      <c r="M40" s="2246"/>
      <c r="N40" s="2246"/>
      <c r="O40" s="2246"/>
      <c r="P40" s="425"/>
      <c r="Q40" s="2133"/>
      <c r="R40" s="2246"/>
      <c r="S40" s="2246"/>
      <c r="T40" s="2246"/>
      <c r="U40" s="2132"/>
      <c r="V40" s="2132"/>
      <c r="W40" s="2246"/>
      <c r="X40" s="2246"/>
      <c r="Y40" s="2246"/>
      <c r="Z40" s="2132"/>
      <c r="AA40" s="2132"/>
      <c r="AB40" s="2246"/>
      <c r="AC40" s="2246"/>
      <c r="AD40" s="2246"/>
      <c r="AE40" s="678"/>
      <c r="AF40" s="678"/>
      <c r="AG40" s="678"/>
      <c r="AH40" s="678"/>
      <c r="AI40" s="678"/>
      <c r="AJ40" s="678"/>
      <c r="AK40" s="4233"/>
      <c r="AL40" s="4457"/>
      <c r="AM40" s="4457"/>
      <c r="AN40" s="4457"/>
      <c r="AO40" s="4457"/>
      <c r="AP40" s="678"/>
      <c r="AQ40" s="678"/>
      <c r="AR40" s="678"/>
      <c r="AS40" s="678"/>
    </row>
    <row r="41" spans="1:46" ht="15.75" customHeight="1" thickBot="1">
      <c r="A41" s="206" t="s">
        <v>124</v>
      </c>
      <c r="D41" s="207"/>
      <c r="E41" s="207"/>
      <c r="F41" s="207"/>
      <c r="G41" s="207"/>
      <c r="H41" s="207"/>
      <c r="I41" s="206" t="s">
        <v>124</v>
      </c>
      <c r="J41" s="4598"/>
      <c r="K41" s="959"/>
      <c r="L41" s="1918"/>
      <c r="M41" s="961"/>
      <c r="N41" s="961"/>
      <c r="O41" s="961"/>
      <c r="P41" s="1148"/>
      <c r="Q41" s="964"/>
      <c r="R41" s="961"/>
      <c r="S41" s="961"/>
      <c r="T41" s="961"/>
      <c r="U41" s="4459"/>
      <c r="V41" s="4459"/>
      <c r="W41" s="961"/>
      <c r="X41" s="961"/>
      <c r="Y41" s="961"/>
      <c r="Z41" s="4459"/>
      <c r="AA41" s="4459"/>
      <c r="AB41" s="961"/>
      <c r="AC41" s="961"/>
      <c r="AD41" s="961"/>
      <c r="AE41" s="961"/>
      <c r="AF41" s="961"/>
      <c r="AG41" s="961"/>
      <c r="AI41" s="964"/>
      <c r="AJ41" s="964"/>
      <c r="AK41" s="4460" t="s">
        <v>256</v>
      </c>
      <c r="AL41" s="4461"/>
      <c r="AM41" s="4461"/>
      <c r="AN41" s="4462"/>
      <c r="AO41" s="5267" t="s">
        <v>257</v>
      </c>
      <c r="AP41" s="5268"/>
      <c r="AQ41" s="5269"/>
      <c r="AR41" s="11" t="s">
        <v>1204</v>
      </c>
      <c r="AS41" s="964"/>
    </row>
    <row r="42" spans="1:46" ht="15" customHeight="1" thickBot="1">
      <c r="A42" s="211" t="s">
        <v>258</v>
      </c>
      <c r="D42" s="207"/>
      <c r="E42" s="207"/>
      <c r="F42" s="207"/>
      <c r="G42" s="207"/>
      <c r="H42" s="207"/>
      <c r="I42" s="212" t="s">
        <v>259</v>
      </c>
      <c r="J42" s="4598"/>
      <c r="K42" s="959"/>
      <c r="L42" s="1918"/>
      <c r="M42" s="2246"/>
      <c r="N42" s="2246"/>
      <c r="O42" s="2246"/>
      <c r="P42" s="425"/>
      <c r="Q42" s="2133"/>
      <c r="R42" s="2246"/>
      <c r="S42" s="2246"/>
      <c r="T42" s="2246"/>
      <c r="U42" s="2132"/>
      <c r="V42" s="2132"/>
      <c r="W42" s="2246"/>
      <c r="X42" s="2246"/>
      <c r="Y42" s="2246"/>
      <c r="Z42" s="2132"/>
      <c r="AA42" s="2132"/>
      <c r="AB42" s="2246"/>
      <c r="AC42" s="2246"/>
      <c r="AD42" s="2246"/>
      <c r="AE42" s="2246"/>
      <c r="AF42" s="2246"/>
      <c r="AG42" s="2246"/>
      <c r="AI42" s="964"/>
      <c r="AJ42" s="964"/>
      <c r="AK42" s="4599" t="s">
        <v>1817</v>
      </c>
      <c r="AL42" s="2686"/>
      <c r="AM42" s="2686"/>
      <c r="AN42" s="2687"/>
      <c r="AO42" s="3077" t="s">
        <v>261</v>
      </c>
      <c r="AP42" s="3078" t="s">
        <v>262</v>
      </c>
      <c r="AQ42" s="3079" t="s">
        <v>1088</v>
      </c>
      <c r="AR42" s="672" t="s">
        <v>454</v>
      </c>
      <c r="AS42" s="964"/>
    </row>
    <row r="43" spans="1:46" ht="16.5" thickBot="1">
      <c r="A43" s="216" t="s">
        <v>265</v>
      </c>
      <c r="D43" s="207"/>
      <c r="E43" s="207"/>
      <c r="F43" s="207"/>
      <c r="G43" s="207"/>
      <c r="H43" s="207"/>
      <c r="I43" s="212" t="s">
        <v>266</v>
      </c>
      <c r="J43" s="4598"/>
      <c r="K43" s="425"/>
      <c r="L43" s="2133"/>
      <c r="M43" s="961"/>
      <c r="N43" s="961"/>
      <c r="O43" s="961"/>
      <c r="P43" s="1148"/>
      <c r="Q43" s="964"/>
      <c r="R43" s="961"/>
      <c r="S43" s="961"/>
      <c r="T43" s="961"/>
      <c r="U43" s="4459"/>
      <c r="V43" s="4459"/>
      <c r="W43" s="961"/>
      <c r="X43" s="961"/>
      <c r="Y43" s="961"/>
      <c r="Z43" s="4459"/>
      <c r="AA43" s="4459"/>
      <c r="AB43" s="961"/>
      <c r="AC43" s="961"/>
      <c r="AD43" s="961"/>
      <c r="AE43" s="961"/>
      <c r="AF43" s="961"/>
      <c r="AG43" s="961"/>
      <c r="AH43" s="678"/>
      <c r="AI43" s="678"/>
      <c r="AJ43" s="678"/>
      <c r="AK43" s="2691" t="s">
        <v>499</v>
      </c>
      <c r="AL43" s="2692"/>
      <c r="AM43" s="2692"/>
      <c r="AN43" s="2693"/>
      <c r="AO43" s="2848">
        <f>B37</f>
        <v>178</v>
      </c>
      <c r="AP43" s="2848">
        <f t="shared" ref="AP43:AQ43" si="44">C37</f>
        <v>125</v>
      </c>
      <c r="AQ43" s="2848">
        <f t="shared" si="44"/>
        <v>53</v>
      </c>
      <c r="AR43" s="675">
        <f>H37</f>
        <v>0</v>
      </c>
      <c r="AS43" s="678"/>
    </row>
    <row r="44" spans="1:46" ht="15" customHeight="1" thickBot="1">
      <c r="A44" s="211" t="s">
        <v>268</v>
      </c>
      <c r="D44" s="207"/>
      <c r="E44" s="207"/>
      <c r="F44" s="207"/>
      <c r="G44" s="207"/>
      <c r="H44" s="207"/>
      <c r="I44" s="212" t="s">
        <v>269</v>
      </c>
      <c r="J44" s="4598"/>
      <c r="K44" s="425"/>
      <c r="L44" s="2133"/>
      <c r="M44" s="2246"/>
      <c r="N44" s="2246"/>
      <c r="O44" s="2246"/>
      <c r="P44" s="425"/>
      <c r="Q44" s="2133"/>
      <c r="R44" s="2246"/>
      <c r="S44" s="2246"/>
      <c r="T44" s="2246"/>
      <c r="U44" s="2132"/>
      <c r="V44" s="2132"/>
      <c r="W44" s="2246"/>
      <c r="X44" s="2246"/>
      <c r="Y44" s="2246"/>
      <c r="Z44" s="2132"/>
      <c r="AA44" s="2132"/>
      <c r="AB44" s="2246"/>
      <c r="AC44" s="2246"/>
      <c r="AD44" s="2246"/>
      <c r="AE44" s="2246"/>
      <c r="AF44" s="2246"/>
      <c r="AG44" s="2246"/>
      <c r="AH44" s="678"/>
      <c r="AI44" s="678"/>
      <c r="AJ44" s="678"/>
      <c r="AK44" s="4463" t="s">
        <v>369</v>
      </c>
      <c r="AL44" s="4464"/>
      <c r="AM44" s="4464"/>
      <c r="AN44" s="4465"/>
      <c r="AO44" s="2418"/>
      <c r="AP44" s="2850" t="s">
        <v>271</v>
      </c>
      <c r="AQ44" s="2418"/>
      <c r="AR44" s="11"/>
      <c r="AS44" s="678"/>
    </row>
    <row r="45" spans="1:46" ht="16.5" thickBot="1">
      <c r="A45" s="223" t="s">
        <v>272</v>
      </c>
      <c r="D45" s="207"/>
      <c r="E45" s="207"/>
      <c r="F45" s="207"/>
      <c r="G45" s="207"/>
      <c r="H45" s="207"/>
      <c r="I45" s="212" t="s">
        <v>273</v>
      </c>
      <c r="J45" s="4598"/>
      <c r="K45" s="425"/>
      <c r="L45" s="2133"/>
      <c r="M45" s="2246"/>
      <c r="N45" s="2246"/>
      <c r="O45" s="2246"/>
      <c r="P45" s="425"/>
      <c r="Q45" s="2133"/>
      <c r="R45" s="2246"/>
      <c r="S45" s="2246"/>
      <c r="T45" s="2246"/>
      <c r="U45" s="2132"/>
      <c r="V45" s="2132"/>
      <c r="W45" s="2246"/>
      <c r="X45" s="2246"/>
      <c r="Y45" s="2246"/>
      <c r="Z45" s="2132"/>
      <c r="AA45" s="2132"/>
      <c r="AB45" s="2246"/>
      <c r="AC45" s="2246"/>
      <c r="AD45" s="2246"/>
      <c r="AE45" s="2246"/>
      <c r="AF45" s="2246"/>
      <c r="AG45" s="2246"/>
      <c r="AH45" s="678"/>
      <c r="AI45" s="678"/>
      <c r="AJ45" s="678"/>
      <c r="AK45" s="4600" t="s">
        <v>1818</v>
      </c>
      <c r="AL45" s="4467"/>
      <c r="AM45" s="4467"/>
      <c r="AN45" s="4468"/>
      <c r="AO45" s="2418"/>
      <c r="AP45" s="2848">
        <f>AO43+AP43+AQ43+AR43</f>
        <v>356</v>
      </c>
      <c r="AQ45" s="2418"/>
      <c r="AR45" s="11"/>
      <c r="AS45" s="678"/>
    </row>
    <row r="46" spans="1:46" ht="16.5" thickBot="1">
      <c r="A46" s="223" t="s">
        <v>275</v>
      </c>
      <c r="D46" s="207"/>
      <c r="E46" s="207"/>
      <c r="F46" s="207"/>
      <c r="G46" s="207"/>
      <c r="H46" s="207"/>
      <c r="I46" s="225" t="s">
        <v>276</v>
      </c>
      <c r="J46" s="4598"/>
      <c r="K46" s="425"/>
      <c r="L46" s="2133"/>
      <c r="M46" s="2246"/>
      <c r="N46" s="2246"/>
      <c r="O46" s="2246"/>
      <c r="P46" s="425"/>
      <c r="Q46" s="2133"/>
      <c r="R46" s="2246"/>
      <c r="S46" s="2246"/>
      <c r="T46" s="2246"/>
      <c r="U46" s="2132"/>
      <c r="V46" s="2132"/>
      <c r="W46" s="2246"/>
      <c r="X46" s="2246"/>
      <c r="Y46" s="2246"/>
      <c r="Z46" s="2132"/>
      <c r="AA46" s="2132"/>
      <c r="AB46" s="2246"/>
      <c r="AC46" s="2246"/>
      <c r="AD46" s="2246"/>
      <c r="AE46" s="2246"/>
      <c r="AF46" s="2246"/>
      <c r="AG46" s="2246"/>
      <c r="AH46" s="678"/>
      <c r="AI46" s="678"/>
      <c r="AJ46" s="678"/>
      <c r="AK46" s="985"/>
      <c r="AR46" s="11"/>
      <c r="AS46" s="678"/>
    </row>
    <row r="47" spans="1:46" ht="16.5" thickBot="1">
      <c r="A47" s="223" t="s">
        <v>277</v>
      </c>
      <c r="D47" s="207"/>
      <c r="E47" s="207"/>
      <c r="F47" s="207"/>
      <c r="G47" s="207"/>
      <c r="H47" s="207"/>
      <c r="I47" s="212" t="s">
        <v>278</v>
      </c>
      <c r="J47" s="4598"/>
      <c r="K47" s="425"/>
      <c r="L47" s="2133"/>
      <c r="M47" s="2246"/>
      <c r="N47" s="2246"/>
      <c r="O47" s="2246"/>
      <c r="P47" s="425"/>
      <c r="Q47" s="2133"/>
      <c r="R47" s="2246"/>
      <c r="S47" s="2246"/>
      <c r="T47" s="2246"/>
      <c r="U47" s="2132"/>
      <c r="V47" s="2132"/>
      <c r="W47" s="2246"/>
      <c r="X47" s="2246"/>
      <c r="Y47" s="2246"/>
      <c r="Z47" s="2132"/>
      <c r="AA47" s="2132"/>
      <c r="AB47" s="2246"/>
      <c r="AC47" s="2246"/>
      <c r="AD47" s="2246"/>
      <c r="AE47" s="678"/>
      <c r="AF47" s="678"/>
      <c r="AG47" s="678"/>
      <c r="AH47" s="678"/>
      <c r="AI47" s="678"/>
      <c r="AJ47" s="678"/>
      <c r="AK47" s="4460" t="s">
        <v>256</v>
      </c>
      <c r="AL47" s="4461"/>
      <c r="AM47" s="4461"/>
      <c r="AN47" s="4462"/>
      <c r="AO47" s="5267" t="s">
        <v>257</v>
      </c>
      <c r="AP47" s="5268"/>
      <c r="AQ47" s="5269"/>
      <c r="AR47" s="11" t="s">
        <v>1207</v>
      </c>
      <c r="AS47" s="678"/>
    </row>
    <row r="48" spans="1:46" ht="16.5" thickBot="1">
      <c r="A48" s="223" t="s">
        <v>279</v>
      </c>
      <c r="D48" s="207"/>
      <c r="E48" s="207"/>
      <c r="F48" s="207"/>
      <c r="G48" s="207"/>
      <c r="H48" s="207"/>
      <c r="I48" s="225" t="s">
        <v>280</v>
      </c>
      <c r="AK48" s="4599" t="s">
        <v>1817</v>
      </c>
      <c r="AL48" s="4469"/>
      <c r="AM48" s="4469"/>
      <c r="AN48" s="4470"/>
      <c r="AO48" s="3077" t="s">
        <v>261</v>
      </c>
      <c r="AP48" s="3078" t="s">
        <v>262</v>
      </c>
      <c r="AQ48" s="3079" t="s">
        <v>1088</v>
      </c>
      <c r="AR48" s="672" t="s">
        <v>454</v>
      </c>
    </row>
    <row r="49" spans="1:44" ht="16.5" thickBot="1">
      <c r="A49" s="223" t="s">
        <v>281</v>
      </c>
      <c r="D49" s="207"/>
      <c r="E49" s="207"/>
      <c r="F49" s="207"/>
      <c r="G49" s="207"/>
      <c r="H49" s="207"/>
      <c r="I49" s="225" t="s">
        <v>282</v>
      </c>
      <c r="AK49" s="5264" t="s">
        <v>499</v>
      </c>
      <c r="AL49" s="5265"/>
      <c r="AM49" s="5265"/>
      <c r="AN49" s="5266"/>
      <c r="AO49" s="2848">
        <f>B38</f>
        <v>178</v>
      </c>
      <c r="AP49" s="2848">
        <f t="shared" ref="AP49:AQ49" si="45">C38</f>
        <v>85</v>
      </c>
      <c r="AQ49" s="2848">
        <f t="shared" si="45"/>
        <v>33</v>
      </c>
      <c r="AR49" s="675">
        <f>H38</f>
        <v>0</v>
      </c>
    </row>
    <row r="50" spans="1:44" ht="16.5" thickBot="1">
      <c r="A50" s="226" t="s">
        <v>283</v>
      </c>
      <c r="D50" s="207"/>
      <c r="E50" s="207"/>
      <c r="F50" s="207"/>
      <c r="G50" s="207"/>
      <c r="H50" s="207"/>
      <c r="I50" s="227" t="s">
        <v>284</v>
      </c>
      <c r="AK50" s="4463" t="s">
        <v>369</v>
      </c>
      <c r="AL50" s="4464"/>
      <c r="AM50" s="4464"/>
      <c r="AN50" s="4465"/>
      <c r="AO50" s="2418"/>
      <c r="AP50" s="2850" t="s">
        <v>271</v>
      </c>
      <c r="AQ50" s="2418"/>
      <c r="AR50" s="11"/>
    </row>
    <row r="51" spans="1:44" ht="15.75" thickBot="1">
      <c r="AK51" s="4600" t="s">
        <v>1818</v>
      </c>
      <c r="AL51" s="4467"/>
      <c r="AM51" s="4467"/>
      <c r="AN51" s="4468"/>
      <c r="AO51" s="2418"/>
      <c r="AP51" s="2848">
        <f>AO49+AP49+AQ49+AR49</f>
        <v>296</v>
      </c>
      <c r="AQ51" s="2418"/>
      <c r="AR51" s="11"/>
    </row>
    <row r="52" spans="1:44" ht="15.75" thickBot="1">
      <c r="AK52" s="985"/>
      <c r="AR52" s="11"/>
    </row>
    <row r="53" spans="1:44" ht="15.75" thickBot="1">
      <c r="AK53" s="4460" t="s">
        <v>256</v>
      </c>
      <c r="AL53" s="4461"/>
      <c r="AM53" s="4461"/>
      <c r="AN53" s="4462"/>
      <c r="AO53" s="5267" t="s">
        <v>257</v>
      </c>
      <c r="AP53" s="5268"/>
      <c r="AQ53" s="5269"/>
      <c r="AR53" s="11" t="s">
        <v>1208</v>
      </c>
    </row>
    <row r="54" spans="1:44" ht="15.75" thickBot="1">
      <c r="AK54" s="4599" t="s">
        <v>1817</v>
      </c>
      <c r="AL54" s="4469"/>
      <c r="AM54" s="4469"/>
      <c r="AN54" s="4470"/>
      <c r="AO54" s="3077" t="s">
        <v>261</v>
      </c>
      <c r="AP54" s="3078" t="s">
        <v>262</v>
      </c>
      <c r="AQ54" s="3079" t="s">
        <v>1088</v>
      </c>
      <c r="AR54" s="672" t="s">
        <v>454</v>
      </c>
    </row>
    <row r="55" spans="1:44" ht="15.75" thickBot="1">
      <c r="AK55" s="5264" t="s">
        <v>499</v>
      </c>
      <c r="AL55" s="5265"/>
      <c r="AM55" s="5265"/>
      <c r="AN55" s="5266"/>
      <c r="AO55" s="2848">
        <f>B39</f>
        <v>178</v>
      </c>
      <c r="AP55" s="2848">
        <f t="shared" ref="AP55:AQ55" si="46">C39</f>
        <v>75</v>
      </c>
      <c r="AQ55" s="2848">
        <f t="shared" si="46"/>
        <v>33</v>
      </c>
      <c r="AR55" s="675">
        <f>H39</f>
        <v>0</v>
      </c>
    </row>
    <row r="56" spans="1:44" ht="15.75" thickBot="1">
      <c r="AK56" s="4463" t="s">
        <v>369</v>
      </c>
      <c r="AL56" s="4464"/>
      <c r="AM56" s="4464"/>
      <c r="AN56" s="4465"/>
      <c r="AO56" s="2418"/>
      <c r="AP56" s="2850" t="s">
        <v>271</v>
      </c>
      <c r="AQ56" s="2418"/>
    </row>
    <row r="57" spans="1:44" ht="15.75" thickBot="1">
      <c r="AK57" s="4600" t="s">
        <v>1818</v>
      </c>
      <c r="AL57" s="4467"/>
      <c r="AM57" s="4467"/>
      <c r="AN57" s="4468"/>
      <c r="AO57" s="2418"/>
      <c r="AP57" s="2848">
        <f>AO55+AP55+AQ55+AR55</f>
        <v>286</v>
      </c>
      <c r="AQ57" s="2418"/>
    </row>
  </sheetData>
  <sheetProtection algorithmName="SHA-512" hashValue="Q5kik/pMe6pRT1sK+tLwggxjAQspVjJENaanC8bApIbgYoO7JqCt9i1qaQ0w1Rzvf0jtug1QBdVoRWN4uLh5Nw==" saltValue="1GeRCRYgsB9ZGDU42aTovQ==" spinCount="100000" sheet="1" objects="1" scenarios="1"/>
  <protectedRanges>
    <protectedRange sqref="K7:AD35" name="Plage1"/>
  </protectedRanges>
  <mergeCells count="33">
    <mergeCell ref="AK55:AN55"/>
    <mergeCell ref="AO47:AQ47"/>
    <mergeCell ref="AB38:AC38"/>
    <mergeCell ref="AE5:AJ5"/>
    <mergeCell ref="A4:A5"/>
    <mergeCell ref="B4:D4"/>
    <mergeCell ref="I4:I5"/>
    <mergeCell ref="K4:O4"/>
    <mergeCell ref="P4:T4"/>
    <mergeCell ref="AB37:AC37"/>
    <mergeCell ref="W38:X38"/>
    <mergeCell ref="W39:X39"/>
    <mergeCell ref="AB39:AC39"/>
    <mergeCell ref="A18:A23"/>
    <mergeCell ref="A26:A27"/>
    <mergeCell ref="A28:A29"/>
    <mergeCell ref="AR1:AR2"/>
    <mergeCell ref="AS1:AS2"/>
    <mergeCell ref="AO2:AQ2"/>
    <mergeCell ref="AK49:AN49"/>
    <mergeCell ref="AO53:AQ53"/>
    <mergeCell ref="AO41:AQ41"/>
    <mergeCell ref="A32:A35"/>
    <mergeCell ref="W37:X37"/>
    <mergeCell ref="A1:A2"/>
    <mergeCell ref="AO1:AQ1"/>
    <mergeCell ref="B3:I3"/>
    <mergeCell ref="A7:A10"/>
    <mergeCell ref="A12:A16"/>
    <mergeCell ref="B1:I2"/>
    <mergeCell ref="AE4:AJ4"/>
    <mergeCell ref="U4:Y4"/>
    <mergeCell ref="Z4:AD4"/>
  </mergeCells>
  <conditionalFormatting sqref="AR7:AR10">
    <cfRule type="cellIs" dxfId="19" priority="44" operator="lessThan">
      <formula>0</formula>
    </cfRule>
  </conditionalFormatting>
  <conditionalFormatting sqref="AR12:AR16">
    <cfRule type="cellIs" dxfId="18" priority="40" operator="lessThan">
      <formula>0</formula>
    </cfRule>
  </conditionalFormatting>
  <conditionalFormatting sqref="AR18:AR23">
    <cfRule type="cellIs" dxfId="17" priority="36" operator="lessThan">
      <formula>0</formula>
    </cfRule>
  </conditionalFormatting>
  <conditionalFormatting sqref="AR25:AR29">
    <cfRule type="cellIs" dxfId="16" priority="8" operator="lessThan">
      <formula>0</formula>
    </cfRule>
  </conditionalFormatting>
  <conditionalFormatting sqref="AR32:AR35">
    <cfRule type="cellIs" dxfId="15" priority="4" operator="lessThan">
      <formula>0</formula>
    </cfRule>
  </conditionalFormatting>
  <conditionalFormatting sqref="AR7:AT10">
    <cfRule type="cellIs" dxfId="14" priority="41" operator="greaterThan">
      <formula>0</formula>
    </cfRule>
  </conditionalFormatting>
  <conditionalFormatting sqref="AR12:AT16">
    <cfRule type="cellIs" dxfId="13" priority="37" operator="greaterThan">
      <formula>0</formula>
    </cfRule>
  </conditionalFormatting>
  <conditionalFormatting sqref="AR18:AT23">
    <cfRule type="cellIs" dxfId="12" priority="33" operator="greaterThan">
      <formula>0</formula>
    </cfRule>
  </conditionalFormatting>
  <conditionalFormatting sqref="AR25:AT29">
    <cfRule type="cellIs" dxfId="11" priority="5" operator="greaterThan">
      <formula>0</formula>
    </cfRule>
  </conditionalFormatting>
  <conditionalFormatting sqref="AR32:AT35">
    <cfRule type="cellIs" dxfId="10" priority="1" operator="greaterThan">
      <formula>0</formula>
    </cfRule>
  </conditionalFormatting>
  <conditionalFormatting sqref="AS7:AS10">
    <cfRule type="cellIs" dxfId="9" priority="43" operator="lessThan">
      <formula>0</formula>
    </cfRule>
  </conditionalFormatting>
  <conditionalFormatting sqref="AS12:AS16">
    <cfRule type="cellIs" dxfId="8" priority="39" operator="lessThan">
      <formula>0</formula>
    </cfRule>
  </conditionalFormatting>
  <conditionalFormatting sqref="AS18:AS23">
    <cfRule type="cellIs" dxfId="7" priority="35" operator="lessThan">
      <formula>0</formula>
    </cfRule>
  </conditionalFormatting>
  <conditionalFormatting sqref="AS25:AS29">
    <cfRule type="cellIs" dxfId="6" priority="7" operator="lessThan">
      <formula>0</formula>
    </cfRule>
  </conditionalFormatting>
  <conditionalFormatting sqref="AS32:AS35">
    <cfRule type="cellIs" dxfId="5" priority="3" operator="lessThan">
      <formula>0</formula>
    </cfRule>
  </conditionalFormatting>
  <conditionalFormatting sqref="AT7:AT10">
    <cfRule type="cellIs" dxfId="4" priority="42" operator="lessThan">
      <formula>0</formula>
    </cfRule>
  </conditionalFormatting>
  <conditionalFormatting sqref="AT12:AT16">
    <cfRule type="cellIs" dxfId="3" priority="38" operator="lessThan">
      <formula>0</formula>
    </cfRule>
  </conditionalFormatting>
  <conditionalFormatting sqref="AT18:AT23">
    <cfRule type="cellIs" dxfId="2" priority="34" operator="lessThan">
      <formula>0</formula>
    </cfRule>
  </conditionalFormatting>
  <conditionalFormatting sqref="AT25:AT29">
    <cfRule type="cellIs" dxfId="1" priority="6" operator="lessThan">
      <formula>0</formula>
    </cfRule>
  </conditionalFormatting>
  <conditionalFormatting sqref="AT32:AT35">
    <cfRule type="cellIs" dxfId="0" priority="2" operator="lessThan">
      <formula>0</formula>
    </cfRule>
  </conditionalFormatting>
  <printOptions horizontalCentered="1"/>
  <pageMargins left="0.19685039370078741" right="0.19685039370078741" top="0.19685039370078741" bottom="0.19685039370078741" header="0.19685039370078741" footer="0.19685039370078741"/>
  <pageSetup paperSize="8" scale="33" orientation="landscape" r:id="rId1"/>
  <ignoredErrors>
    <ignoredError sqref="AK24 AK17 AK11 D17 D11 D24 G37" formula="1"/>
    <ignoredError sqref="AO43:AQ43 AO49:AQ49 AO55:AQ55 AP45 AP51 AP57" unlocked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01BE83-7F1E-433A-8549-4A38EEDEF767}">
  <sheetPr codeName="Feuil5">
    <tabColor theme="4" tint="-0.249977111117893"/>
    <pageSetUpPr fitToPage="1"/>
  </sheetPr>
  <dimension ref="A1:AR56"/>
  <sheetViews>
    <sheetView zoomScale="85" zoomScaleNormal="85" workbookViewId="0">
      <pane xSplit="9" ySplit="6" topLeftCell="J7" activePane="bottomRight" state="frozen"/>
      <selection pane="bottomRight" activeCell="Z3" sqref="Z3"/>
      <selection pane="bottomLeft" activeCell="A4" sqref="A4:AD5"/>
      <selection pane="topRight" activeCell="A4" sqref="A4:AD5"/>
    </sheetView>
  </sheetViews>
  <sheetFormatPr defaultColWidth="11.42578125" defaultRowHeight="15" outlineLevelCol="1"/>
  <cols>
    <col min="1" max="1" width="36.42578125" customWidth="1"/>
    <col min="2" max="2" width="4" bestFit="1" customWidth="1"/>
    <col min="3" max="3" width="4.28515625" bestFit="1" customWidth="1"/>
    <col min="4" max="4" width="5.140625" style="207" customWidth="1"/>
    <col min="5" max="5" width="5" style="207" customWidth="1"/>
    <col min="6" max="7" width="4.5703125" style="207" customWidth="1"/>
    <col min="8" max="8" width="6.28515625" style="207" customWidth="1"/>
    <col min="9" max="9" width="42.85546875" style="660" customWidth="1"/>
    <col min="10" max="10" width="5.7109375" style="207" customWidth="1"/>
    <col min="11" max="11" width="15.7109375" style="661" customWidth="1"/>
    <col min="12" max="12" width="15.7109375" style="662" customWidth="1"/>
    <col min="13" max="13" width="4" style="428" bestFit="1" customWidth="1" outlineLevel="1"/>
    <col min="14" max="14" width="4.28515625" style="663" bestFit="1" customWidth="1" outlineLevel="1"/>
    <col min="15" max="15" width="5.7109375" style="663" customWidth="1" outlineLevel="1"/>
    <col min="16" max="16" width="15.7109375" style="664" customWidth="1" outlineLevel="1"/>
    <col min="17" max="17" width="15.7109375" style="665" customWidth="1" outlineLevel="1"/>
    <col min="18" max="18" width="4" style="428" bestFit="1" customWidth="1" outlineLevel="1"/>
    <col min="19" max="19" width="4.28515625" style="428" bestFit="1" customWidth="1" outlineLevel="1"/>
    <col min="20" max="20" width="5.85546875" style="428" customWidth="1" outlineLevel="1"/>
    <col min="21" max="21" width="15.7109375" style="664" customWidth="1" outlineLevel="1"/>
    <col min="22" max="22" width="15.7109375" style="665" customWidth="1" outlineLevel="1"/>
    <col min="23" max="23" width="4" style="428" bestFit="1" customWidth="1" outlineLevel="1"/>
    <col min="24" max="24" width="4.28515625" style="428" bestFit="1" customWidth="1" outlineLevel="1"/>
    <col min="25" max="25" width="5.7109375" style="428" bestFit="1" customWidth="1" outlineLevel="1"/>
    <col min="26" max="26" width="15.7109375" style="664" customWidth="1" outlineLevel="1"/>
    <col min="27" max="27" width="15.7109375" style="665" customWidth="1" outlineLevel="1"/>
    <col min="28" max="28" width="4" style="428" bestFit="1" customWidth="1" outlineLevel="1"/>
    <col min="29" max="29" width="4.28515625" style="428" bestFit="1" customWidth="1" outlineLevel="1"/>
    <col min="30" max="30" width="5.7109375" style="428" bestFit="1" customWidth="1" outlineLevel="1"/>
    <col min="31" max="31" width="5.28515625" customWidth="1"/>
    <col min="32" max="32" width="5.85546875" customWidth="1"/>
    <col min="33" max="34" width="6.140625" customWidth="1"/>
    <col min="35" max="35" width="6.140625" style="207" customWidth="1"/>
    <col min="36" max="41" width="6.28515625" customWidth="1"/>
    <col min="42" max="42" width="5.7109375" style="10" customWidth="1" outlineLevel="1"/>
    <col min="43" max="43" width="5.42578125" style="434" bestFit="1" customWidth="1" outlineLevel="1"/>
    <col min="44" max="44" width="5.42578125" bestFit="1" customWidth="1"/>
  </cols>
  <sheetData>
    <row r="1" spans="1:44" ht="29.25" customHeight="1">
      <c r="A1" s="5412"/>
      <c r="B1" s="5017" t="s">
        <v>371</v>
      </c>
      <c r="C1" s="5017"/>
      <c r="D1" s="5017"/>
      <c r="E1" s="5017"/>
      <c r="F1" s="5017"/>
      <c r="G1" s="5017"/>
      <c r="H1" s="5017"/>
      <c r="I1" s="5017"/>
      <c r="J1" s="5017"/>
      <c r="K1" s="4945" t="s">
        <v>138</v>
      </c>
      <c r="L1" s="4945"/>
      <c r="M1" s="427"/>
      <c r="N1" s="427"/>
      <c r="O1" s="427"/>
      <c r="P1" s="425"/>
      <c r="Q1" s="426"/>
      <c r="R1" s="427"/>
      <c r="U1" s="428"/>
      <c r="V1" s="428"/>
      <c r="Y1" s="427"/>
      <c r="Z1" s="5015"/>
      <c r="AA1" s="5015"/>
      <c r="AB1" s="5015"/>
      <c r="AC1" s="430"/>
      <c r="AD1" s="430"/>
      <c r="AE1" s="431"/>
      <c r="AF1" s="431"/>
      <c r="AG1" s="431"/>
      <c r="AH1" s="431"/>
      <c r="AI1" s="431"/>
      <c r="AJ1" s="431"/>
      <c r="AK1" s="5012" t="s">
        <v>139</v>
      </c>
      <c r="AL1" s="5012"/>
      <c r="AM1" s="5012"/>
      <c r="AN1" s="5012"/>
      <c r="AO1" s="11"/>
      <c r="AQ1" s="3"/>
    </row>
    <row r="2" spans="1:44" ht="39.75" customHeight="1">
      <c r="A2" s="5412"/>
      <c r="B2" s="5017"/>
      <c r="C2" s="5017"/>
      <c r="D2" s="5017"/>
      <c r="E2" s="5017"/>
      <c r="F2" s="5017"/>
      <c r="G2" s="5017"/>
      <c r="H2" s="5017"/>
      <c r="I2" s="5017"/>
      <c r="J2" s="5017"/>
      <c r="K2" s="4946" t="s">
        <v>140</v>
      </c>
      <c r="L2" s="4946"/>
      <c r="M2" s="5016"/>
      <c r="N2" s="5016"/>
      <c r="O2" s="427"/>
      <c r="P2" s="425"/>
      <c r="Q2" s="426"/>
      <c r="R2" s="427"/>
      <c r="U2" s="428"/>
      <c r="V2" s="428"/>
      <c r="Y2" s="427"/>
      <c r="Z2" s="425"/>
      <c r="AA2" s="426"/>
      <c r="AB2" s="427"/>
      <c r="AC2" s="427"/>
      <c r="AD2" s="427"/>
      <c r="AE2" s="5015"/>
      <c r="AF2" s="5015"/>
      <c r="AG2" s="5015"/>
      <c r="AH2" s="5015"/>
      <c r="AI2" s="5015"/>
      <c r="AJ2" s="431"/>
      <c r="AK2" s="5013" t="s">
        <v>141</v>
      </c>
      <c r="AL2" s="5013"/>
      <c r="AM2" s="5013"/>
      <c r="AN2" s="5013"/>
      <c r="AO2" s="433"/>
    </row>
    <row r="3" spans="1:44" ht="27" customHeight="1" thickBot="1">
      <c r="A3" s="425" t="s">
        <v>372</v>
      </c>
      <c r="B3" s="5014" t="s">
        <v>143</v>
      </c>
      <c r="C3" s="5014"/>
      <c r="D3" s="5014"/>
      <c r="E3" s="5014"/>
      <c r="F3" s="5014"/>
      <c r="G3" s="5014"/>
      <c r="H3" s="5014"/>
      <c r="I3" s="5014"/>
      <c r="J3" s="5014"/>
      <c r="K3" s="4947" t="s">
        <v>144</v>
      </c>
      <c r="L3" s="4947"/>
      <c r="M3" s="436"/>
      <c r="N3" s="436"/>
      <c r="O3" s="436"/>
      <c r="P3" s="437"/>
      <c r="Q3" s="435"/>
      <c r="R3" s="436"/>
      <c r="S3" s="436"/>
      <c r="T3" s="436"/>
      <c r="U3" s="436"/>
      <c r="V3" s="436"/>
      <c r="W3" s="436"/>
      <c r="X3" s="436"/>
      <c r="Y3" s="436"/>
      <c r="Z3" s="425"/>
      <c r="AA3" s="425"/>
      <c r="AB3" s="425"/>
      <c r="AC3" s="425"/>
      <c r="AD3" s="425"/>
      <c r="AE3" s="438"/>
      <c r="AF3" s="438"/>
      <c r="AG3" s="438"/>
      <c r="AH3" s="438"/>
      <c r="AI3" s="438"/>
      <c r="AJ3" s="438"/>
      <c r="AK3" s="438"/>
      <c r="AL3" s="438"/>
      <c r="AM3" s="438"/>
      <c r="AN3" s="438"/>
      <c r="AO3" s="425"/>
      <c r="AP3" s="425"/>
      <c r="AQ3" s="425"/>
      <c r="AR3" s="425"/>
    </row>
    <row r="4" spans="1:44" ht="30.75" thickBot="1">
      <c r="A4" s="4943" t="s">
        <v>145</v>
      </c>
      <c r="B4" s="4937"/>
      <c r="C4" s="4938"/>
      <c r="D4" s="4939"/>
      <c r="E4" s="14" t="s">
        <v>146</v>
      </c>
      <c r="F4" s="15" t="s">
        <v>146</v>
      </c>
      <c r="G4" s="244" t="s">
        <v>146</v>
      </c>
      <c r="H4" s="16"/>
      <c r="I4" s="4943" t="s">
        <v>147</v>
      </c>
      <c r="J4" s="17"/>
      <c r="K4" s="4934" t="s">
        <v>148</v>
      </c>
      <c r="L4" s="4935"/>
      <c r="M4" s="4935"/>
      <c r="N4" s="4935"/>
      <c r="O4" s="4936"/>
      <c r="P4" s="4934" t="s">
        <v>149</v>
      </c>
      <c r="Q4" s="4935"/>
      <c r="R4" s="4935"/>
      <c r="S4" s="4935"/>
      <c r="T4" s="4936"/>
      <c r="U4" s="4934" t="s">
        <v>150</v>
      </c>
      <c r="V4" s="4935"/>
      <c r="W4" s="4935"/>
      <c r="X4" s="4935"/>
      <c r="Y4" s="4936"/>
      <c r="Z4" s="4934" t="s">
        <v>151</v>
      </c>
      <c r="AA4" s="4935"/>
      <c r="AB4" s="4935"/>
      <c r="AC4" s="4935"/>
      <c r="AD4" s="4935"/>
      <c r="AE4" s="5018" t="s">
        <v>287</v>
      </c>
      <c r="AF4" s="5019"/>
      <c r="AG4" s="5019"/>
      <c r="AH4" s="5019"/>
      <c r="AI4" s="5019"/>
      <c r="AJ4" s="439" t="s">
        <v>154</v>
      </c>
      <c r="AK4" s="439"/>
      <c r="AL4" s="439"/>
      <c r="AM4" s="439" t="s">
        <v>155</v>
      </c>
      <c r="AN4" s="439"/>
      <c r="AO4" s="440"/>
      <c r="AP4" s="441" t="s">
        <v>156</v>
      </c>
      <c r="AQ4" s="247" t="s">
        <v>157</v>
      </c>
      <c r="AR4" s="248" t="s">
        <v>156</v>
      </c>
    </row>
    <row r="5" spans="1:44" ht="33.6" customHeight="1">
      <c r="A5" s="4944"/>
      <c r="B5" s="22" t="s">
        <v>158</v>
      </c>
      <c r="C5" s="23" t="s">
        <v>159</v>
      </c>
      <c r="D5" s="24" t="s">
        <v>146</v>
      </c>
      <c r="E5" s="25" t="s">
        <v>160</v>
      </c>
      <c r="F5" s="26" t="s">
        <v>161</v>
      </c>
      <c r="G5" s="249"/>
      <c r="H5" s="16" t="s">
        <v>163</v>
      </c>
      <c r="I5" s="4944"/>
      <c r="J5" s="17" t="s">
        <v>164</v>
      </c>
      <c r="K5" s="28" t="s">
        <v>165</v>
      </c>
      <c r="L5" s="29" t="s">
        <v>166</v>
      </c>
      <c r="M5" s="22" t="s">
        <v>158</v>
      </c>
      <c r="N5" s="23" t="s">
        <v>167</v>
      </c>
      <c r="O5" s="30" t="s">
        <v>168</v>
      </c>
      <c r="P5" s="28" t="s">
        <v>165</v>
      </c>
      <c r="Q5" s="29" t="s">
        <v>166</v>
      </c>
      <c r="R5" s="22" t="s">
        <v>158</v>
      </c>
      <c r="S5" s="23" t="s">
        <v>167</v>
      </c>
      <c r="T5" s="30" t="s">
        <v>168</v>
      </c>
      <c r="U5" s="28" t="s">
        <v>165</v>
      </c>
      <c r="V5" s="29" t="s">
        <v>166</v>
      </c>
      <c r="W5" s="22" t="s">
        <v>158</v>
      </c>
      <c r="X5" s="23" t="s">
        <v>167</v>
      </c>
      <c r="Y5" s="30" t="s">
        <v>168</v>
      </c>
      <c r="Z5" s="28" t="s">
        <v>165</v>
      </c>
      <c r="AA5" s="29" t="s">
        <v>166</v>
      </c>
      <c r="AB5" s="22" t="s">
        <v>158</v>
      </c>
      <c r="AC5" s="23" t="s">
        <v>167</v>
      </c>
      <c r="AD5" s="442" t="s">
        <v>168</v>
      </c>
      <c r="AE5" s="5020" t="s">
        <v>171</v>
      </c>
      <c r="AF5" s="5021"/>
      <c r="AG5" s="5021"/>
      <c r="AH5" s="5021"/>
      <c r="AI5" s="443" t="s">
        <v>170</v>
      </c>
      <c r="AJ5" s="443" t="s">
        <v>171</v>
      </c>
      <c r="AK5" s="443" t="s">
        <v>172</v>
      </c>
      <c r="AL5" s="443" t="s">
        <v>170</v>
      </c>
      <c r="AM5" s="443" t="s">
        <v>171</v>
      </c>
      <c r="AN5" s="443" t="s">
        <v>172</v>
      </c>
      <c r="AO5" s="444" t="s">
        <v>170</v>
      </c>
      <c r="AP5" s="445" t="s">
        <v>173</v>
      </c>
      <c r="AQ5" s="257" t="s">
        <v>174</v>
      </c>
      <c r="AR5" s="258" t="s">
        <v>168</v>
      </c>
    </row>
    <row r="6" spans="1:44" ht="17.25" customHeight="1" thickBot="1">
      <c r="A6" s="446" t="s">
        <v>373</v>
      </c>
      <c r="B6" s="447"/>
      <c r="C6" s="447"/>
      <c r="D6" s="448"/>
      <c r="E6" s="449"/>
      <c r="F6" s="450"/>
      <c r="G6" s="451"/>
      <c r="H6" s="448"/>
      <c r="I6" s="447"/>
      <c r="J6" s="447"/>
      <c r="K6" s="452"/>
      <c r="L6" s="453"/>
      <c r="M6" s="269"/>
      <c r="N6" s="269"/>
      <c r="O6" s="269"/>
      <c r="P6" s="452"/>
      <c r="Q6" s="453"/>
      <c r="R6" s="269"/>
      <c r="S6" s="269"/>
      <c r="T6" s="269"/>
      <c r="U6" s="269"/>
      <c r="V6" s="269"/>
      <c r="W6" s="269"/>
      <c r="X6" s="269"/>
      <c r="Y6" s="269"/>
      <c r="Z6" s="269"/>
      <c r="AA6" s="269"/>
      <c r="AB6" s="269"/>
      <c r="AC6" s="269"/>
      <c r="AD6" s="269"/>
      <c r="AE6" s="454"/>
      <c r="AF6" s="455"/>
      <c r="AG6" s="455"/>
      <c r="AH6" s="455"/>
      <c r="AI6" s="269"/>
      <c r="AJ6" s="269"/>
      <c r="AK6" s="269"/>
      <c r="AL6" s="269"/>
      <c r="AM6" s="269"/>
      <c r="AN6" s="269"/>
      <c r="AO6" s="456"/>
      <c r="AP6" s="269"/>
      <c r="AQ6" s="269"/>
      <c r="AR6" s="269"/>
    </row>
    <row r="7" spans="1:44" ht="30">
      <c r="A7" s="5001" t="s">
        <v>374</v>
      </c>
      <c r="B7" s="458"/>
      <c r="C7" s="459">
        <v>15</v>
      </c>
      <c r="D7" s="460">
        <f>SUM(E7:G7)</f>
        <v>0</v>
      </c>
      <c r="E7" s="461"/>
      <c r="F7" s="462"/>
      <c r="G7" s="463"/>
      <c r="H7" s="464"/>
      <c r="I7" s="465" t="s">
        <v>375</v>
      </c>
      <c r="J7" s="466"/>
      <c r="K7" s="61" t="s">
        <v>376</v>
      </c>
      <c r="L7" s="467" t="s">
        <v>377</v>
      </c>
      <c r="M7" s="468"/>
      <c r="N7" s="469">
        <v>15</v>
      </c>
      <c r="O7" s="469"/>
      <c r="P7" s="148"/>
      <c r="Q7" s="149"/>
      <c r="R7" s="469"/>
      <c r="S7" s="469"/>
      <c r="T7" s="469"/>
      <c r="U7" s="148"/>
      <c r="V7" s="149"/>
      <c r="W7" s="469"/>
      <c r="X7" s="469"/>
      <c r="Y7" s="469"/>
      <c r="Z7" s="148"/>
      <c r="AA7" s="470"/>
      <c r="AB7" s="469"/>
      <c r="AC7" s="469"/>
      <c r="AD7" s="471"/>
      <c r="AE7" s="472" t="s">
        <v>180</v>
      </c>
      <c r="AF7" s="473">
        <v>0.5</v>
      </c>
      <c r="AG7" s="474"/>
      <c r="AH7" s="475"/>
      <c r="AI7" s="476">
        <f>SUM(AF7:AH7)</f>
        <v>0.5</v>
      </c>
      <c r="AJ7" s="477"/>
      <c r="AK7" s="477"/>
      <c r="AL7" s="477"/>
      <c r="AM7" s="477"/>
      <c r="AN7" s="477"/>
      <c r="AO7" s="478"/>
      <c r="AP7" s="79">
        <f>(M7+R7+W7+AB7)-B7</f>
        <v>0</v>
      </c>
      <c r="AQ7" s="80">
        <f>(N7+S7+X7+AC7)-(C7+D7)</f>
        <v>0</v>
      </c>
      <c r="AR7" s="81">
        <f>(O7+T7+Y7+AD7)-H7</f>
        <v>0</v>
      </c>
    </row>
    <row r="8" spans="1:44" ht="31.9" customHeight="1">
      <c r="A8" s="5002"/>
      <c r="B8" s="462"/>
      <c r="C8" s="53">
        <v>15</v>
      </c>
      <c r="D8" s="460">
        <f>SUM(E8:G8)</f>
        <v>0</v>
      </c>
      <c r="E8" s="461"/>
      <c r="F8" s="462"/>
      <c r="G8" s="463"/>
      <c r="H8" s="479"/>
      <c r="I8" s="123" t="s">
        <v>378</v>
      </c>
      <c r="J8" s="480"/>
      <c r="K8" s="61" t="s">
        <v>379</v>
      </c>
      <c r="L8" s="62" t="s">
        <v>380</v>
      </c>
      <c r="M8" s="481"/>
      <c r="N8" s="469">
        <v>15</v>
      </c>
      <c r="O8" s="469"/>
      <c r="P8" s="148"/>
      <c r="Q8" s="149"/>
      <c r="R8" s="469"/>
      <c r="S8" s="469"/>
      <c r="T8" s="469"/>
      <c r="U8" s="148"/>
      <c r="V8" s="149"/>
      <c r="W8" s="469"/>
      <c r="X8" s="469"/>
      <c r="Y8" s="469"/>
      <c r="Z8" s="148"/>
      <c r="AA8" s="470"/>
      <c r="AB8" s="469"/>
      <c r="AC8" s="469"/>
      <c r="AD8" s="471"/>
      <c r="AE8" s="482" t="s">
        <v>210</v>
      </c>
      <c r="AF8" s="483">
        <v>0.5</v>
      </c>
      <c r="AG8" s="484"/>
      <c r="AH8" s="485"/>
      <c r="AI8" s="476">
        <f>SUM(AF8:AH8)</f>
        <v>0.5</v>
      </c>
      <c r="AJ8" s="477"/>
      <c r="AK8" s="477"/>
      <c r="AL8" s="477"/>
      <c r="AM8" s="477"/>
      <c r="AN8" s="477"/>
      <c r="AO8" s="478"/>
      <c r="AP8" s="79">
        <f>(M8+R8+W8+AB8)-B8</f>
        <v>0</v>
      </c>
      <c r="AQ8" s="80">
        <f>(N8+S8+X8+AC8)-(C8+D8)</f>
        <v>0</v>
      </c>
      <c r="AR8" s="81">
        <f>(O8+T8+Y8+AD8)-H8</f>
        <v>0</v>
      </c>
    </row>
    <row r="9" spans="1:44">
      <c r="A9" s="486" t="s">
        <v>381</v>
      </c>
      <c r="B9" s="487">
        <f>SUM(B7:B8)</f>
        <v>0</v>
      </c>
      <c r="C9" s="487">
        <f>SUM(C7:C8)</f>
        <v>30</v>
      </c>
      <c r="D9" s="488">
        <f t="shared" ref="D9:H9" si="0">SUM(D7:D8)</f>
        <v>0</v>
      </c>
      <c r="E9" s="489">
        <f t="shared" si="0"/>
        <v>0</v>
      </c>
      <c r="F9" s="487">
        <f t="shared" si="0"/>
        <v>0</v>
      </c>
      <c r="G9" s="490">
        <f t="shared" ref="G9" si="1">SUM(G7:G8)</f>
        <v>0</v>
      </c>
      <c r="H9" s="491">
        <f t="shared" si="0"/>
        <v>0</v>
      </c>
      <c r="I9" s="492"/>
      <c r="J9" s="95"/>
      <c r="K9" s="298"/>
      <c r="L9" s="299"/>
      <c r="M9" s="493"/>
      <c r="N9" s="493"/>
      <c r="O9" s="493"/>
      <c r="P9" s="99"/>
      <c r="Q9" s="300"/>
      <c r="R9" s="494"/>
      <c r="S9" s="494"/>
      <c r="T9" s="494"/>
      <c r="U9" s="298"/>
      <c r="V9" s="299"/>
      <c r="W9" s="493"/>
      <c r="X9" s="493"/>
      <c r="Y9" s="493"/>
      <c r="Z9" s="99"/>
      <c r="AA9" s="99"/>
      <c r="AB9" s="99"/>
      <c r="AC9" s="99"/>
      <c r="AD9" s="99"/>
      <c r="AE9" s="495"/>
      <c r="AF9" s="496"/>
      <c r="AG9" s="497"/>
      <c r="AH9" s="498"/>
      <c r="AI9" s="499">
        <f>SUM(AI7:AI8)</f>
        <v>1</v>
      </c>
      <c r="AJ9" s="500"/>
      <c r="AK9" s="501"/>
      <c r="AL9" s="502"/>
      <c r="AM9" s="500"/>
      <c r="AN9" s="501"/>
      <c r="AO9" s="502"/>
      <c r="AP9" s="503"/>
      <c r="AQ9" s="504"/>
      <c r="AR9" s="505"/>
    </row>
    <row r="10" spans="1:44" ht="31.5" customHeight="1">
      <c r="A10" s="5001" t="s">
        <v>382</v>
      </c>
      <c r="B10" s="506">
        <v>5</v>
      </c>
      <c r="C10" s="462"/>
      <c r="D10" s="460">
        <f>SUM(E10:G10)</f>
        <v>13</v>
      </c>
      <c r="E10" s="507">
        <v>13</v>
      </c>
      <c r="F10" s="462"/>
      <c r="G10" s="463"/>
      <c r="H10" s="479"/>
      <c r="I10" s="59" t="s">
        <v>383</v>
      </c>
      <c r="J10" s="508"/>
      <c r="K10" s="148" t="s">
        <v>384</v>
      </c>
      <c r="L10" s="509" t="s">
        <v>385</v>
      </c>
      <c r="M10" s="510">
        <v>5</v>
      </c>
      <c r="N10" s="511">
        <v>13</v>
      </c>
      <c r="O10" s="511"/>
      <c r="P10" s="148"/>
      <c r="Q10" s="149"/>
      <c r="R10" s="511"/>
      <c r="S10" s="511"/>
      <c r="T10" s="511"/>
      <c r="U10" s="148"/>
      <c r="V10" s="149"/>
      <c r="W10" s="511"/>
      <c r="X10" s="511"/>
      <c r="Y10" s="511"/>
      <c r="Z10" s="148"/>
      <c r="AA10" s="470"/>
      <c r="AB10" s="511"/>
      <c r="AC10" s="511"/>
      <c r="AD10" s="512"/>
      <c r="AE10" s="513" t="s">
        <v>357</v>
      </c>
      <c r="AF10" s="483">
        <v>0.2</v>
      </c>
      <c r="AG10" s="484"/>
      <c r="AH10" s="485"/>
      <c r="AI10" s="514">
        <f>SUM(AF10:AH10)</f>
        <v>0.2</v>
      </c>
      <c r="AJ10" s="515"/>
      <c r="AK10" s="516"/>
      <c r="AL10" s="517"/>
      <c r="AM10" s="515"/>
      <c r="AN10" s="516"/>
      <c r="AO10" s="517"/>
      <c r="AP10" s="79">
        <f>(M10+R10+W10+AB10)-B10</f>
        <v>0</v>
      </c>
      <c r="AQ10" s="80">
        <f>(N10+S10+X10+AC10)-(C10+D10)</f>
        <v>0</v>
      </c>
      <c r="AR10" s="81">
        <f>(O10+T10+Y10+AD10)-H10</f>
        <v>0</v>
      </c>
    </row>
    <row r="11" spans="1:44" ht="28.15" customHeight="1">
      <c r="A11" s="5002"/>
      <c r="B11" s="63">
        <v>11</v>
      </c>
      <c r="C11" s="63">
        <v>9</v>
      </c>
      <c r="D11" s="460">
        <f>SUM(E11:G11)</f>
        <v>0</v>
      </c>
      <c r="E11" s="461"/>
      <c r="F11" s="462"/>
      <c r="G11" s="463"/>
      <c r="H11" s="479"/>
      <c r="I11" s="59" t="s">
        <v>386</v>
      </c>
      <c r="J11" s="518"/>
      <c r="K11" s="148" t="s">
        <v>387</v>
      </c>
      <c r="L11" s="149" t="s">
        <v>388</v>
      </c>
      <c r="M11" s="519">
        <v>11</v>
      </c>
      <c r="N11" s="519">
        <v>9</v>
      </c>
      <c r="O11" s="519"/>
      <c r="P11" s="148"/>
      <c r="Q11" s="149"/>
      <c r="R11" s="519"/>
      <c r="S11" s="519"/>
      <c r="T11" s="519"/>
      <c r="U11" s="148"/>
      <c r="V11" s="149"/>
      <c r="W11" s="519"/>
      <c r="X11" s="519"/>
      <c r="Y11" s="519"/>
      <c r="Z11" s="148"/>
      <c r="AA11" s="470"/>
      <c r="AB11" s="519"/>
      <c r="AC11" s="519"/>
      <c r="AD11" s="520"/>
      <c r="AE11" s="521"/>
      <c r="AF11" s="522"/>
      <c r="AG11" s="484"/>
      <c r="AH11" s="485"/>
      <c r="AI11" s="523"/>
      <c r="AJ11" s="524" t="s">
        <v>180</v>
      </c>
      <c r="AK11" s="525" t="s">
        <v>389</v>
      </c>
      <c r="AL11" s="526">
        <v>0.3</v>
      </c>
      <c r="AM11" s="524" t="s">
        <v>180</v>
      </c>
      <c r="AN11" s="525" t="s">
        <v>389</v>
      </c>
      <c r="AO11" s="526">
        <v>0.3</v>
      </c>
      <c r="AP11" s="79">
        <f>(M11+R11+W11+AB11)-B11</f>
        <v>0</v>
      </c>
      <c r="AQ11" s="80">
        <f>(N11+S11+X11+AC11)-(C11+D11)</f>
        <v>0</v>
      </c>
      <c r="AR11" s="81">
        <f>(O11+T11+Y11+AD11)-H11</f>
        <v>0</v>
      </c>
    </row>
    <row r="12" spans="1:44" ht="28.15" customHeight="1">
      <c r="A12" s="5002"/>
      <c r="B12" s="63">
        <v>32</v>
      </c>
      <c r="C12" s="460"/>
      <c r="D12" s="460">
        <v>16</v>
      </c>
      <c r="E12" s="461"/>
      <c r="F12" s="462">
        <v>16</v>
      </c>
      <c r="G12" s="463"/>
      <c r="H12" s="479"/>
      <c r="I12" s="59" t="s">
        <v>390</v>
      </c>
      <c r="J12" s="518"/>
      <c r="K12" s="148" t="s">
        <v>391</v>
      </c>
      <c r="L12" s="149" t="s">
        <v>392</v>
      </c>
      <c r="M12" s="519">
        <v>32</v>
      </c>
      <c r="N12" s="519">
        <v>16</v>
      </c>
      <c r="O12" s="519"/>
      <c r="P12" s="148"/>
      <c r="Q12" s="149"/>
      <c r="R12" s="519"/>
      <c r="S12" s="519"/>
      <c r="T12" s="519"/>
      <c r="U12" s="148"/>
      <c r="V12" s="149"/>
      <c r="W12" s="519"/>
      <c r="X12" s="519"/>
      <c r="Y12" s="519"/>
      <c r="Z12" s="148"/>
      <c r="AA12" s="470"/>
      <c r="AB12" s="519"/>
      <c r="AC12" s="519"/>
      <c r="AD12" s="520"/>
      <c r="AE12" s="513" t="s">
        <v>357</v>
      </c>
      <c r="AF12" s="483">
        <v>0.2</v>
      </c>
      <c r="AG12" s="484"/>
      <c r="AH12" s="485"/>
      <c r="AI12" s="514">
        <f>SUM(AF12:AH12)</f>
        <v>0.2</v>
      </c>
      <c r="AJ12" s="524"/>
      <c r="AK12" s="525"/>
      <c r="AL12" s="526"/>
      <c r="AM12" s="524"/>
      <c r="AN12" s="525"/>
      <c r="AO12" s="526"/>
      <c r="AP12" s="79"/>
      <c r="AQ12" s="80"/>
      <c r="AR12" s="81"/>
    </row>
    <row r="13" spans="1:44" ht="28.15" customHeight="1">
      <c r="A13" s="5002"/>
      <c r="B13" s="460"/>
      <c r="C13" s="63">
        <v>1</v>
      </c>
      <c r="D13" s="460"/>
      <c r="E13" s="461"/>
      <c r="F13" s="462"/>
      <c r="G13" s="463"/>
      <c r="H13" s="479"/>
      <c r="I13" s="59" t="s">
        <v>393</v>
      </c>
      <c r="J13" s="518"/>
      <c r="K13" s="148" t="s">
        <v>394</v>
      </c>
      <c r="L13" s="149" t="s">
        <v>395</v>
      </c>
      <c r="M13" s="519"/>
      <c r="N13" s="519">
        <v>1</v>
      </c>
      <c r="O13" s="519"/>
      <c r="P13" s="148"/>
      <c r="Q13" s="149"/>
      <c r="R13" s="519"/>
      <c r="S13" s="519"/>
      <c r="T13" s="519"/>
      <c r="U13" s="148"/>
      <c r="V13" s="149"/>
      <c r="W13" s="519"/>
      <c r="X13" s="519"/>
      <c r="Y13" s="519"/>
      <c r="Z13" s="148"/>
      <c r="AA13" s="470"/>
      <c r="AB13" s="519"/>
      <c r="AC13" s="519"/>
      <c r="AD13" s="520"/>
      <c r="AE13" s="513" t="s">
        <v>396</v>
      </c>
      <c r="AF13" s="522"/>
      <c r="AG13" s="484"/>
      <c r="AH13" s="485"/>
      <c r="AI13" s="523"/>
      <c r="AJ13" s="524"/>
      <c r="AK13" s="525"/>
      <c r="AL13" s="526"/>
      <c r="AM13" s="524"/>
      <c r="AN13" s="525"/>
      <c r="AO13" s="526"/>
      <c r="AP13" s="79"/>
      <c r="AQ13" s="80"/>
      <c r="AR13" s="81"/>
    </row>
    <row r="14" spans="1:44" ht="27" customHeight="1">
      <c r="A14" s="5002"/>
      <c r="B14" s="63">
        <v>12</v>
      </c>
      <c r="C14" s="63">
        <v>6</v>
      </c>
      <c r="D14" s="460">
        <f>SUM(E14:G14)</f>
        <v>0</v>
      </c>
      <c r="E14" s="461"/>
      <c r="F14" s="462"/>
      <c r="G14" s="463"/>
      <c r="H14" s="479"/>
      <c r="I14" s="59" t="s">
        <v>397</v>
      </c>
      <c r="J14" s="518"/>
      <c r="K14" s="148" t="s">
        <v>398</v>
      </c>
      <c r="L14" s="149" t="s">
        <v>198</v>
      </c>
      <c r="M14" s="519">
        <v>12</v>
      </c>
      <c r="N14" s="519">
        <v>6</v>
      </c>
      <c r="O14" s="519"/>
      <c r="P14" s="148"/>
      <c r="Q14" s="149"/>
      <c r="R14" s="519"/>
      <c r="S14" s="519"/>
      <c r="T14" s="519"/>
      <c r="U14" s="148"/>
      <c r="V14" s="149"/>
      <c r="W14" s="519"/>
      <c r="X14" s="519"/>
      <c r="Y14" s="519"/>
      <c r="Z14" s="148"/>
      <c r="AA14" s="470"/>
      <c r="AB14" s="519"/>
      <c r="AC14" s="519"/>
      <c r="AD14" s="520"/>
      <c r="AE14" s="521"/>
      <c r="AF14" s="522"/>
      <c r="AG14" s="484"/>
      <c r="AH14" s="485"/>
      <c r="AI14" s="523"/>
      <c r="AJ14" s="527" t="s">
        <v>180</v>
      </c>
      <c r="AK14" s="528" t="s">
        <v>389</v>
      </c>
      <c r="AL14" s="526">
        <v>0.3</v>
      </c>
      <c r="AM14" s="527" t="s">
        <v>180</v>
      </c>
      <c r="AN14" s="528" t="s">
        <v>389</v>
      </c>
      <c r="AO14" s="526">
        <v>0.3</v>
      </c>
      <c r="AP14" s="79">
        <f>(M14+R14+W14+AB14)-B14</f>
        <v>0</v>
      </c>
      <c r="AQ14" s="80">
        <f>(N14+S14+X14+AC14)-(C14+D14)</f>
        <v>0</v>
      </c>
      <c r="AR14" s="81">
        <f>(O14+T14+Y14+AD14)-H14</f>
        <v>0</v>
      </c>
    </row>
    <row r="15" spans="1:44">
      <c r="A15" s="486" t="s">
        <v>399</v>
      </c>
      <c r="B15" s="487">
        <f>SUM(B10:B14)</f>
        <v>60</v>
      </c>
      <c r="C15" s="487">
        <f t="shared" ref="C15:D15" si="2">SUM(C10:C14)</f>
        <v>16</v>
      </c>
      <c r="D15" s="488">
        <f t="shared" si="2"/>
        <v>29</v>
      </c>
      <c r="E15" s="489"/>
      <c r="F15" s="487"/>
      <c r="G15" s="490"/>
      <c r="H15" s="491"/>
      <c r="I15" s="492"/>
      <c r="J15" s="95"/>
      <c r="K15" s="298"/>
      <c r="L15" s="299"/>
      <c r="M15" s="493"/>
      <c r="N15" s="493"/>
      <c r="O15" s="493"/>
      <c r="P15" s="99"/>
      <c r="Q15" s="300"/>
      <c r="R15" s="494"/>
      <c r="S15" s="494"/>
      <c r="T15" s="494"/>
      <c r="U15" s="298"/>
      <c r="V15" s="299"/>
      <c r="W15" s="493"/>
      <c r="X15" s="493"/>
      <c r="Y15" s="493"/>
      <c r="Z15" s="99"/>
      <c r="AA15" s="99"/>
      <c r="AB15" s="99"/>
      <c r="AC15" s="99"/>
      <c r="AD15" s="99"/>
      <c r="AE15" s="495"/>
      <c r="AF15" s="496"/>
      <c r="AG15" s="497"/>
      <c r="AH15" s="498"/>
      <c r="AI15" s="499">
        <f>SUM(AI10:AI14)</f>
        <v>0.4</v>
      </c>
      <c r="AJ15" s="500"/>
      <c r="AK15" s="501"/>
      <c r="AL15" s="529">
        <f>SUM(AL10:AL14)</f>
        <v>0.6</v>
      </c>
      <c r="AM15" s="500"/>
      <c r="AN15" s="501"/>
      <c r="AO15" s="529">
        <f>SUM(AO10:AO14)</f>
        <v>0.6</v>
      </c>
      <c r="AP15" s="530"/>
      <c r="AQ15" s="504"/>
      <c r="AR15" s="505"/>
    </row>
    <row r="16" spans="1:44" ht="28.15" customHeight="1">
      <c r="A16" s="5001" t="s">
        <v>400</v>
      </c>
      <c r="B16" s="531">
        <v>14</v>
      </c>
      <c r="C16" s="531">
        <v>18</v>
      </c>
      <c r="D16" s="460">
        <f>SUM(E16:G16)</f>
        <v>0</v>
      </c>
      <c r="E16" s="461"/>
      <c r="F16" s="462"/>
      <c r="G16" s="463"/>
      <c r="H16" s="464"/>
      <c r="I16" s="532" t="s">
        <v>401</v>
      </c>
      <c r="J16" s="533"/>
      <c r="K16" s="534" t="s">
        <v>402</v>
      </c>
      <c r="L16" s="509" t="s">
        <v>403</v>
      </c>
      <c r="M16" s="535">
        <v>14</v>
      </c>
      <c r="N16" s="536">
        <v>18</v>
      </c>
      <c r="O16" s="536"/>
      <c r="P16" s="148"/>
      <c r="Q16" s="149"/>
      <c r="R16" s="536"/>
      <c r="S16" s="536"/>
      <c r="T16" s="536"/>
      <c r="U16" s="148"/>
      <c r="V16" s="149"/>
      <c r="W16" s="536"/>
      <c r="X16" s="536"/>
      <c r="Y16" s="536"/>
      <c r="Z16" s="148"/>
      <c r="AA16" s="470"/>
      <c r="AB16" s="536"/>
      <c r="AC16" s="536"/>
      <c r="AD16" s="537"/>
      <c r="AE16" s="482" t="s">
        <v>180</v>
      </c>
      <c r="AF16" s="538">
        <v>0.19</v>
      </c>
      <c r="AG16" s="539" t="s">
        <v>180</v>
      </c>
      <c r="AH16" s="540">
        <v>0.18</v>
      </c>
      <c r="AI16" s="514">
        <f>SUM(AF16:AH16)</f>
        <v>0.37</v>
      </c>
      <c r="AJ16" s="541"/>
      <c r="AK16" s="542"/>
      <c r="AL16" s="543"/>
      <c r="AM16" s="541"/>
      <c r="AN16" s="542"/>
      <c r="AO16" s="543"/>
      <c r="AP16" s="79">
        <f>(M16+R16+W16+AB16)-B16</f>
        <v>0</v>
      </c>
      <c r="AQ16" s="80">
        <f>(N16+S16+X16+AC16)-(C16+D16)</f>
        <v>0</v>
      </c>
      <c r="AR16" s="81">
        <f>(O16+T16+Y16+AD16)-H16</f>
        <v>0</v>
      </c>
    </row>
    <row r="17" spans="1:44" ht="30">
      <c r="A17" s="5002"/>
      <c r="B17" s="459">
        <v>9</v>
      </c>
      <c r="C17" s="544"/>
      <c r="D17" s="460">
        <f t="shared" ref="D17:D19" si="3">SUM(E17:G17)</f>
        <v>11</v>
      </c>
      <c r="E17" s="507">
        <v>11</v>
      </c>
      <c r="F17" s="462"/>
      <c r="G17" s="463"/>
      <c r="H17" s="464"/>
      <c r="I17" s="123" t="s">
        <v>404</v>
      </c>
      <c r="J17" s="545"/>
      <c r="K17" s="546" t="s">
        <v>405</v>
      </c>
      <c r="L17" s="547" t="s">
        <v>194</v>
      </c>
      <c r="M17" s="548">
        <v>9</v>
      </c>
      <c r="N17" s="519">
        <v>11</v>
      </c>
      <c r="O17" s="549"/>
      <c r="P17" s="550"/>
      <c r="Q17" s="551"/>
      <c r="R17" s="519"/>
      <c r="S17" s="519"/>
      <c r="T17" s="519"/>
      <c r="U17" s="148"/>
      <c r="V17" s="149"/>
      <c r="W17" s="519"/>
      <c r="X17" s="519"/>
      <c r="Y17" s="519"/>
      <c r="Z17" s="148"/>
      <c r="AA17" s="470"/>
      <c r="AB17" s="519"/>
      <c r="AC17" s="519"/>
      <c r="AD17" s="520"/>
      <c r="AE17" s="482" t="s">
        <v>406</v>
      </c>
      <c r="AF17" s="538">
        <v>0.19</v>
      </c>
      <c r="AG17" s="484"/>
      <c r="AH17" s="540">
        <v>0.18</v>
      </c>
      <c r="AI17" s="514">
        <f>SUM(AF17:AH17)</f>
        <v>0.37</v>
      </c>
      <c r="AJ17" s="541"/>
      <c r="AK17" s="542"/>
      <c r="AL17" s="543"/>
      <c r="AM17" s="541"/>
      <c r="AN17" s="542"/>
      <c r="AO17" s="543"/>
      <c r="AP17" s="79">
        <f>(M17+R17+W17+AB17)-B17</f>
        <v>0</v>
      </c>
      <c r="AQ17" s="80">
        <f>(N17+S17+X17+AC17)-(C17+D17)</f>
        <v>0</v>
      </c>
      <c r="AR17" s="81">
        <f>(O17+T17+Y17+AD17)-H17</f>
        <v>0</v>
      </c>
    </row>
    <row r="18" spans="1:44" ht="29.25" customHeight="1">
      <c r="A18" s="5002"/>
      <c r="B18" s="462"/>
      <c r="C18" s="63">
        <v>10</v>
      </c>
      <c r="D18" s="460">
        <f t="shared" si="3"/>
        <v>0</v>
      </c>
      <c r="E18" s="461"/>
      <c r="F18" s="462"/>
      <c r="G18" s="463"/>
      <c r="H18" s="464"/>
      <c r="I18" s="59" t="s">
        <v>407</v>
      </c>
      <c r="J18" s="518"/>
      <c r="K18" s="552" t="s">
        <v>408</v>
      </c>
      <c r="L18" s="155" t="s">
        <v>409</v>
      </c>
      <c r="M18" s="469"/>
      <c r="N18" s="469">
        <v>2</v>
      </c>
      <c r="O18" s="469"/>
      <c r="P18" s="552"/>
      <c r="Q18" s="155"/>
      <c r="R18" s="469"/>
      <c r="S18" s="469"/>
      <c r="T18" s="469"/>
      <c r="U18" s="552"/>
      <c r="V18" s="155"/>
      <c r="W18" s="469"/>
      <c r="X18" s="469"/>
      <c r="Y18" s="469"/>
      <c r="Z18" s="552"/>
      <c r="AA18" s="553"/>
      <c r="AB18" s="469"/>
      <c r="AC18" s="469"/>
      <c r="AD18" s="471"/>
      <c r="AE18" s="521"/>
      <c r="AF18" s="522"/>
      <c r="AG18" s="484"/>
      <c r="AH18" s="485"/>
      <c r="AI18" s="523"/>
      <c r="AJ18" s="541"/>
      <c r="AK18" s="542"/>
      <c r="AL18" s="543"/>
      <c r="AM18" s="541"/>
      <c r="AN18" s="542"/>
      <c r="AO18" s="543"/>
      <c r="AP18" s="79">
        <f>(M18+R18+W18+AB18)-B18</f>
        <v>0</v>
      </c>
      <c r="AQ18" s="80">
        <f>(N18+S18+X18+AC18)-(C18+D18)</f>
        <v>-8</v>
      </c>
      <c r="AR18" s="81">
        <f>(O18+T18+Y18+AD18)-H18</f>
        <v>0</v>
      </c>
    </row>
    <row r="19" spans="1:44" ht="25.9" customHeight="1">
      <c r="A19" s="5003"/>
      <c r="B19" s="554">
        <v>6</v>
      </c>
      <c r="C19" s="63">
        <v>8</v>
      </c>
      <c r="D19" s="460">
        <f t="shared" si="3"/>
        <v>0</v>
      </c>
      <c r="E19" s="461"/>
      <c r="F19" s="462"/>
      <c r="G19" s="463"/>
      <c r="H19" s="479"/>
      <c r="I19" s="555" t="s">
        <v>410</v>
      </c>
      <c r="J19" s="518"/>
      <c r="K19" s="552" t="s">
        <v>411</v>
      </c>
      <c r="L19" s="155" t="s">
        <v>412</v>
      </c>
      <c r="M19" s="469">
        <v>6</v>
      </c>
      <c r="N19" s="469">
        <v>8</v>
      </c>
      <c r="O19" s="469"/>
      <c r="P19" s="552"/>
      <c r="Q19" s="155"/>
      <c r="R19" s="469"/>
      <c r="S19" s="469"/>
      <c r="T19" s="469"/>
      <c r="U19" s="552"/>
      <c r="V19" s="155"/>
      <c r="W19" s="469"/>
      <c r="X19" s="469"/>
      <c r="Y19" s="469"/>
      <c r="Z19" s="552"/>
      <c r="AA19" s="553"/>
      <c r="AB19" s="469"/>
      <c r="AC19" s="469"/>
      <c r="AD19" s="471"/>
      <c r="AE19" s="513" t="s">
        <v>180</v>
      </c>
      <c r="AF19" s="556">
        <v>0.26</v>
      </c>
      <c r="AG19" s="484"/>
      <c r="AH19" s="485"/>
      <c r="AI19" s="514">
        <f>SUM(AF19:AH19)</f>
        <v>0.26</v>
      </c>
      <c r="AJ19" s="541"/>
      <c r="AK19" s="542"/>
      <c r="AL19" s="543"/>
      <c r="AM19" s="541"/>
      <c r="AN19" s="542"/>
      <c r="AO19" s="543"/>
      <c r="AP19" s="79">
        <f>(M19+R19+W19+AB19)-B19</f>
        <v>0</v>
      </c>
      <c r="AQ19" s="80">
        <f>(N19+S19+X19+AC19)-(C19+D19)</f>
        <v>0</v>
      </c>
      <c r="AR19" s="81">
        <f>(O19+T19+Y19+AD19)-H19</f>
        <v>0</v>
      </c>
    </row>
    <row r="20" spans="1:44">
      <c r="A20" s="486" t="s">
        <v>413</v>
      </c>
      <c r="B20" s="487">
        <f>SUM(B16:B19)</f>
        <v>29</v>
      </c>
      <c r="C20" s="487">
        <f t="shared" ref="C20:H20" si="4">SUM(C16:C19)</f>
        <v>36</v>
      </c>
      <c r="D20" s="488">
        <f t="shared" si="4"/>
        <v>11</v>
      </c>
      <c r="E20" s="489">
        <f t="shared" si="4"/>
        <v>11</v>
      </c>
      <c r="F20" s="487">
        <f t="shared" si="4"/>
        <v>0</v>
      </c>
      <c r="G20" s="490">
        <f t="shared" ref="G20" si="5">SUM(G16:G19)</f>
        <v>0</v>
      </c>
      <c r="H20" s="491">
        <f t="shared" si="4"/>
        <v>0</v>
      </c>
      <c r="I20" s="557"/>
      <c r="J20" s="558"/>
      <c r="K20" s="298"/>
      <c r="L20" s="299"/>
      <c r="M20" s="493"/>
      <c r="N20" s="493"/>
      <c r="O20" s="493"/>
      <c r="P20" s="99"/>
      <c r="Q20" s="300"/>
      <c r="R20" s="494"/>
      <c r="S20" s="494"/>
      <c r="T20" s="494"/>
      <c r="U20" s="298"/>
      <c r="V20" s="299"/>
      <c r="W20" s="493"/>
      <c r="X20" s="493"/>
      <c r="Y20" s="493"/>
      <c r="Z20" s="99"/>
      <c r="AA20" s="99"/>
      <c r="AB20" s="99"/>
      <c r="AC20" s="99"/>
      <c r="AD20" s="99"/>
      <c r="AE20" s="495"/>
      <c r="AF20" s="496"/>
      <c r="AG20" s="497"/>
      <c r="AH20" s="498"/>
      <c r="AI20" s="499">
        <f>SUM(AI16:AI19)</f>
        <v>1</v>
      </c>
      <c r="AJ20" s="500"/>
      <c r="AK20" s="501"/>
      <c r="AL20" s="502"/>
      <c r="AM20" s="500"/>
      <c r="AN20" s="501"/>
      <c r="AO20" s="502"/>
      <c r="AP20" s="530"/>
      <c r="AQ20" s="504"/>
      <c r="AR20" s="505"/>
    </row>
    <row r="21" spans="1:44" ht="17.25" customHeight="1">
      <c r="A21" s="559" t="s">
        <v>414</v>
      </c>
      <c r="B21" s="560"/>
      <c r="C21" s="560"/>
      <c r="D21" s="561"/>
      <c r="E21" s="562"/>
      <c r="F21" s="563"/>
      <c r="G21" s="564"/>
      <c r="H21" s="561"/>
      <c r="I21" s="565"/>
      <c r="J21" s="566"/>
      <c r="K21" s="567"/>
      <c r="L21" s="568"/>
      <c r="M21" s="569"/>
      <c r="N21" s="569"/>
      <c r="O21" s="569"/>
      <c r="P21" s="567"/>
      <c r="Q21" s="568"/>
      <c r="R21" s="569"/>
      <c r="S21" s="569"/>
      <c r="T21" s="569"/>
      <c r="U21" s="567"/>
      <c r="V21" s="568"/>
      <c r="W21" s="568"/>
      <c r="X21" s="568"/>
      <c r="Y21" s="568"/>
      <c r="Z21" s="568"/>
      <c r="AA21" s="568"/>
      <c r="AB21" s="568"/>
      <c r="AC21" s="568"/>
      <c r="AD21" s="568"/>
      <c r="AE21" s="570"/>
      <c r="AF21" s="568"/>
      <c r="AG21" s="568"/>
      <c r="AH21" s="568"/>
      <c r="AI21" s="568"/>
      <c r="AJ21" s="568"/>
      <c r="AK21" s="568"/>
      <c r="AL21" s="568"/>
      <c r="AM21" s="568"/>
      <c r="AN21" s="568"/>
      <c r="AO21" s="571"/>
      <c r="AP21" s="568"/>
      <c r="AQ21" s="568"/>
      <c r="AR21" s="568"/>
    </row>
    <row r="22" spans="1:44" ht="30" customHeight="1">
      <c r="A22" s="457" t="s">
        <v>415</v>
      </c>
      <c r="B22" s="458"/>
      <c r="C22" s="458"/>
      <c r="D22" s="460">
        <f>SUM(E22:G22)</f>
        <v>32</v>
      </c>
      <c r="E22" s="572">
        <v>32</v>
      </c>
      <c r="F22" s="573"/>
      <c r="G22" s="574"/>
      <c r="H22" s="575"/>
      <c r="I22" s="465" t="s">
        <v>416</v>
      </c>
      <c r="J22" s="576">
        <v>2</v>
      </c>
      <c r="K22" s="534" t="s">
        <v>417</v>
      </c>
      <c r="L22" s="509" t="s">
        <v>315</v>
      </c>
      <c r="M22" s="577"/>
      <c r="N22" s="578">
        <v>32</v>
      </c>
      <c r="O22" s="578"/>
      <c r="P22" s="148" t="s">
        <v>418</v>
      </c>
      <c r="Q22" s="149" t="s">
        <v>317</v>
      </c>
      <c r="R22" s="519"/>
      <c r="S22" s="578">
        <v>32</v>
      </c>
      <c r="T22" s="578"/>
      <c r="W22" s="519"/>
      <c r="X22" s="519"/>
      <c r="Y22" s="519"/>
      <c r="Z22" s="148"/>
      <c r="AA22" s="470"/>
      <c r="AB22" s="519"/>
      <c r="AC22" s="519"/>
      <c r="AD22" s="520"/>
      <c r="AE22" s="482" t="s">
        <v>180</v>
      </c>
      <c r="AF22" s="483">
        <v>0.5</v>
      </c>
      <c r="AG22" s="579" t="s">
        <v>419</v>
      </c>
      <c r="AH22" s="580">
        <v>0.5</v>
      </c>
      <c r="AI22" s="514">
        <f>SUM(AF22:AH22)</f>
        <v>1</v>
      </c>
      <c r="AJ22" s="541"/>
      <c r="AK22" s="542"/>
      <c r="AL22" s="543"/>
      <c r="AM22" s="541"/>
      <c r="AN22" s="542"/>
      <c r="AO22" s="543"/>
      <c r="AP22" s="79">
        <f>(M22+R22+W22+AB22)-B22</f>
        <v>0</v>
      </c>
      <c r="AQ22" s="80">
        <f>(N22+S22+X22+AC22)-(C22+D22)</f>
        <v>32</v>
      </c>
      <c r="AR22" s="81">
        <f>(O22+T22+Y22+AD22)-H22</f>
        <v>0</v>
      </c>
    </row>
    <row r="23" spans="1:44">
      <c r="A23" s="486" t="s">
        <v>420</v>
      </c>
      <c r="B23" s="581">
        <f>SUM(B22)</f>
        <v>0</v>
      </c>
      <c r="C23" s="581">
        <f t="shared" ref="C23:H23" si="6">SUM(C22)</f>
        <v>0</v>
      </c>
      <c r="D23" s="582">
        <f t="shared" si="6"/>
        <v>32</v>
      </c>
      <c r="E23" s="583">
        <f t="shared" si="6"/>
        <v>32</v>
      </c>
      <c r="F23" s="581">
        <f t="shared" si="6"/>
        <v>0</v>
      </c>
      <c r="G23" s="584">
        <f t="shared" ref="G23" si="7">SUM(G22)</f>
        <v>0</v>
      </c>
      <c r="H23" s="585">
        <f t="shared" si="6"/>
        <v>0</v>
      </c>
      <c r="I23" s="492"/>
      <c r="J23" s="95"/>
      <c r="K23" s="298"/>
      <c r="L23" s="299"/>
      <c r="M23" s="493"/>
      <c r="N23" s="493"/>
      <c r="O23" s="493"/>
      <c r="P23" s="99"/>
      <c r="Q23" s="300"/>
      <c r="R23" s="494"/>
      <c r="S23" s="494"/>
      <c r="T23" s="494"/>
      <c r="U23" s="298"/>
      <c r="V23" s="299"/>
      <c r="W23" s="493"/>
      <c r="X23" s="493"/>
      <c r="Y23" s="493"/>
      <c r="Z23" s="99"/>
      <c r="AA23" s="99"/>
      <c r="AB23" s="99"/>
      <c r="AC23" s="99"/>
      <c r="AD23" s="99"/>
      <c r="AE23" s="586"/>
      <c r="AF23" s="587"/>
      <c r="AG23" s="588"/>
      <c r="AH23" s="589"/>
      <c r="AI23" s="499">
        <f>SUM(AI22:AI22)</f>
        <v>1</v>
      </c>
      <c r="AJ23" s="590"/>
      <c r="AK23" s="501"/>
      <c r="AL23" s="502"/>
      <c r="AM23" s="590"/>
      <c r="AN23" s="501"/>
      <c r="AO23" s="502"/>
      <c r="AP23" s="591"/>
      <c r="AQ23" s="488"/>
      <c r="AR23" s="487"/>
    </row>
    <row r="24" spans="1:44" ht="31.5" customHeight="1">
      <c r="A24" s="5002" t="s">
        <v>421</v>
      </c>
      <c r="B24" s="459">
        <v>9</v>
      </c>
      <c r="C24" s="459">
        <v>11</v>
      </c>
      <c r="D24" s="460">
        <f>SUM(E24:G24)</f>
        <v>0</v>
      </c>
      <c r="E24" s="461"/>
      <c r="F24" s="462"/>
      <c r="G24" s="463"/>
      <c r="H24" s="464"/>
      <c r="I24" s="465" t="s">
        <v>422</v>
      </c>
      <c r="J24" s="466"/>
      <c r="K24" s="592" t="s">
        <v>402</v>
      </c>
      <c r="L24" s="593" t="s">
        <v>403</v>
      </c>
      <c r="M24" s="468">
        <v>9</v>
      </c>
      <c r="N24" s="468">
        <v>11</v>
      </c>
      <c r="O24" s="468"/>
      <c r="P24" s="552"/>
      <c r="Q24" s="155"/>
      <c r="R24" s="469"/>
      <c r="S24" s="469"/>
      <c r="T24" s="469"/>
      <c r="U24" s="552"/>
      <c r="V24" s="155"/>
      <c r="W24" s="469"/>
      <c r="X24" s="469"/>
      <c r="Y24" s="469"/>
      <c r="Z24" s="552"/>
      <c r="AA24" s="553"/>
      <c r="AB24" s="469"/>
      <c r="AC24" s="469"/>
      <c r="AD24" s="471"/>
      <c r="AE24" s="513" t="s">
        <v>180</v>
      </c>
      <c r="AF24" s="594">
        <v>0.25</v>
      </c>
      <c r="AG24" s="484"/>
      <c r="AH24" s="595">
        <v>0.25</v>
      </c>
      <c r="AI24" s="514">
        <f>SUM(AF24:AH24)</f>
        <v>0.5</v>
      </c>
      <c r="AJ24" s="541"/>
      <c r="AK24" s="542"/>
      <c r="AL24" s="543"/>
      <c r="AM24" s="541"/>
      <c r="AN24" s="542"/>
      <c r="AO24" s="543"/>
      <c r="AP24" s="79">
        <f>(M24+R24+W24+AB24)-B24</f>
        <v>0</v>
      </c>
      <c r="AQ24" s="80">
        <f>(N24+S24+X24+AC24)-(C24+D24)</f>
        <v>0</v>
      </c>
      <c r="AR24" s="81">
        <f>(O24+T24+Y24+AD24)-H24</f>
        <v>0</v>
      </c>
    </row>
    <row r="25" spans="1:44" ht="30" customHeight="1">
      <c r="A25" s="5002"/>
      <c r="B25" s="531">
        <v>9</v>
      </c>
      <c r="C25" s="531">
        <v>11</v>
      </c>
      <c r="D25" s="460">
        <f>SUM(E25:G25)</f>
        <v>0</v>
      </c>
      <c r="E25" s="461"/>
      <c r="F25" s="462"/>
      <c r="G25" s="463"/>
      <c r="H25" s="464"/>
      <c r="I25" s="465" t="s">
        <v>423</v>
      </c>
      <c r="J25" s="466"/>
      <c r="K25" s="592" t="s">
        <v>424</v>
      </c>
      <c r="L25" s="593" t="s">
        <v>179</v>
      </c>
      <c r="M25" s="468">
        <v>9</v>
      </c>
      <c r="N25" s="468">
        <v>11</v>
      </c>
      <c r="O25" s="468"/>
      <c r="P25" s="592"/>
      <c r="Q25" s="593"/>
      <c r="R25" s="468"/>
      <c r="S25" s="468"/>
      <c r="T25" s="468"/>
      <c r="U25" s="592"/>
      <c r="V25" s="593"/>
      <c r="W25" s="468"/>
      <c r="X25" s="468"/>
      <c r="Y25" s="468"/>
      <c r="Z25" s="592"/>
      <c r="AA25" s="596"/>
      <c r="AB25" s="469"/>
      <c r="AC25" s="469"/>
      <c r="AD25" s="471"/>
      <c r="AE25" s="513" t="s">
        <v>180</v>
      </c>
      <c r="AF25" s="594">
        <v>0.25</v>
      </c>
      <c r="AG25" s="484"/>
      <c r="AH25" s="595">
        <v>0.25</v>
      </c>
      <c r="AI25" s="514">
        <f>SUM(AF25:AH25)</f>
        <v>0.5</v>
      </c>
      <c r="AJ25" s="541"/>
      <c r="AK25" s="542"/>
      <c r="AL25" s="543"/>
      <c r="AM25" s="541"/>
      <c r="AN25" s="542"/>
      <c r="AO25" s="543"/>
      <c r="AP25" s="79">
        <f>(M25+R25+W25+AB25)-B25</f>
        <v>0</v>
      </c>
      <c r="AQ25" s="80">
        <f>(N25+S25+X25+AC25)-(C25+D25)</f>
        <v>0</v>
      </c>
      <c r="AR25" s="81">
        <f>(O25+T25+Y25+AD25)-H25</f>
        <v>0</v>
      </c>
    </row>
    <row r="26" spans="1:44">
      <c r="A26" s="486" t="s">
        <v>184</v>
      </c>
      <c r="B26" s="581">
        <f>SUM(B24:B25)</f>
        <v>18</v>
      </c>
      <c r="C26" s="581">
        <f>SUM(C24:C25)</f>
        <v>22</v>
      </c>
      <c r="D26" s="582">
        <f t="shared" ref="D26:H26" si="8">SUM(D24:D25)</f>
        <v>0</v>
      </c>
      <c r="E26" s="583">
        <f t="shared" si="8"/>
        <v>0</v>
      </c>
      <c r="F26" s="581">
        <f t="shared" si="8"/>
        <v>0</v>
      </c>
      <c r="G26" s="584">
        <f t="shared" ref="G26" si="9">SUM(G24:G25)</f>
        <v>0</v>
      </c>
      <c r="H26" s="585">
        <f t="shared" si="8"/>
        <v>0</v>
      </c>
      <c r="I26" s="492"/>
      <c r="J26" s="95"/>
      <c r="K26" s="298"/>
      <c r="L26" s="299"/>
      <c r="M26" s="493"/>
      <c r="N26" s="493"/>
      <c r="O26" s="493"/>
      <c r="P26" s="99"/>
      <c r="Q26" s="300"/>
      <c r="R26" s="494"/>
      <c r="S26" s="494"/>
      <c r="T26" s="494"/>
      <c r="U26" s="298"/>
      <c r="V26" s="299"/>
      <c r="W26" s="493"/>
      <c r="X26" s="493"/>
      <c r="Y26" s="493"/>
      <c r="Z26" s="99"/>
      <c r="AA26" s="99"/>
      <c r="AB26" s="99"/>
      <c r="AC26" s="99"/>
      <c r="AD26" s="99"/>
      <c r="AE26" s="586"/>
      <c r="AF26" s="587"/>
      <c r="AG26" s="588"/>
      <c r="AH26" s="589"/>
      <c r="AI26" s="499">
        <f>SUM(AI24:AI25)</f>
        <v>1</v>
      </c>
      <c r="AJ26" s="590"/>
      <c r="AK26" s="501"/>
      <c r="AL26" s="502"/>
      <c r="AM26" s="590"/>
      <c r="AN26" s="501"/>
      <c r="AO26" s="502"/>
      <c r="AP26" s="530"/>
      <c r="AQ26" s="504"/>
      <c r="AR26" s="505"/>
    </row>
    <row r="27" spans="1:44" ht="38.25" customHeight="1">
      <c r="A27" s="5009" t="s">
        <v>425</v>
      </c>
      <c r="B27" s="531">
        <v>9</v>
      </c>
      <c r="C27" s="544"/>
      <c r="D27" s="460">
        <f>SUM(E27:G27)</f>
        <v>11</v>
      </c>
      <c r="E27" s="597">
        <v>11</v>
      </c>
      <c r="F27" s="462"/>
      <c r="G27" s="463"/>
      <c r="H27" s="464"/>
      <c r="I27" s="465" t="s">
        <v>426</v>
      </c>
      <c r="J27" s="466"/>
      <c r="K27" s="592" t="s">
        <v>427</v>
      </c>
      <c r="L27" s="593" t="s">
        <v>428</v>
      </c>
      <c r="M27" s="468">
        <v>9</v>
      </c>
      <c r="N27" s="469">
        <v>11</v>
      </c>
      <c r="O27" s="469"/>
      <c r="P27" s="552"/>
      <c r="Q27" s="155"/>
      <c r="R27" s="469"/>
      <c r="S27" s="469"/>
      <c r="T27" s="469"/>
      <c r="U27" s="552"/>
      <c r="V27" s="155"/>
      <c r="W27" s="469"/>
      <c r="X27" s="469"/>
      <c r="Y27" s="469"/>
      <c r="Z27" s="552"/>
      <c r="AA27" s="553"/>
      <c r="AB27" s="469"/>
      <c r="AC27" s="469"/>
      <c r="AD27" s="471"/>
      <c r="AE27" s="598" t="s">
        <v>429</v>
      </c>
      <c r="AF27" s="483">
        <v>0.5</v>
      </c>
      <c r="AG27" s="484"/>
      <c r="AH27" s="485"/>
      <c r="AI27" s="514">
        <f>SUM(AF27:AH27)</f>
        <v>0.5</v>
      </c>
      <c r="AJ27" s="541"/>
      <c r="AK27" s="542"/>
      <c r="AL27" s="543"/>
      <c r="AM27" s="541"/>
      <c r="AN27" s="542"/>
      <c r="AO27" s="543"/>
      <c r="AP27" s="79">
        <f>(M27+R27+W27+AB27)-B27</f>
        <v>0</v>
      </c>
      <c r="AQ27" s="80">
        <f>(N27+S27+X27+AC27)-(C27+D27)</f>
        <v>0</v>
      </c>
      <c r="AR27" s="81">
        <f>(O27+T27+Y27+AD27)-H27</f>
        <v>0</v>
      </c>
    </row>
    <row r="28" spans="1:44" ht="27" customHeight="1">
      <c r="A28" s="5010"/>
      <c r="B28" s="531">
        <v>9</v>
      </c>
      <c r="C28" s="531">
        <v>11</v>
      </c>
      <c r="D28" s="460">
        <f t="shared" ref="D28" si="10">SUM(E28:G28)</f>
        <v>0</v>
      </c>
      <c r="E28" s="461"/>
      <c r="F28" s="462"/>
      <c r="G28" s="463"/>
      <c r="H28" s="464"/>
      <c r="I28" s="465" t="s">
        <v>430</v>
      </c>
      <c r="J28" s="466"/>
      <c r="K28" s="592" t="s">
        <v>431</v>
      </c>
      <c r="L28" s="593" t="s">
        <v>432</v>
      </c>
      <c r="M28" s="468">
        <v>9</v>
      </c>
      <c r="N28" s="469">
        <v>11</v>
      </c>
      <c r="O28" s="469"/>
      <c r="P28" s="552"/>
      <c r="Q28" s="155"/>
      <c r="R28" s="469"/>
      <c r="S28" s="469"/>
      <c r="T28" s="469"/>
      <c r="U28" s="552"/>
      <c r="V28" s="155"/>
      <c r="W28" s="469"/>
      <c r="X28" s="469"/>
      <c r="Y28" s="469"/>
      <c r="Z28" s="552"/>
      <c r="AA28" s="553"/>
      <c r="AB28" s="469"/>
      <c r="AC28" s="469"/>
      <c r="AD28" s="471"/>
      <c r="AE28" s="482" t="s">
        <v>180</v>
      </c>
      <c r="AF28" s="594">
        <v>0.25</v>
      </c>
      <c r="AG28" s="599" t="s">
        <v>180</v>
      </c>
      <c r="AH28" s="595">
        <v>0.25</v>
      </c>
      <c r="AI28" s="514">
        <f>SUM(AF28:AH28)</f>
        <v>0.5</v>
      </c>
      <c r="AJ28" s="541"/>
      <c r="AK28" s="542"/>
      <c r="AL28" s="543"/>
      <c r="AM28" s="541"/>
      <c r="AN28" s="542"/>
      <c r="AO28" s="543"/>
      <c r="AP28" s="79">
        <f>(M28+R28+W28+AB28)-B28</f>
        <v>0</v>
      </c>
      <c r="AQ28" s="80">
        <f>(N28+S28+X28+AC28)-(C28+D28)</f>
        <v>0</v>
      </c>
      <c r="AR28" s="81">
        <f>(O28+T28+Y28+AD28)-H28</f>
        <v>0</v>
      </c>
    </row>
    <row r="29" spans="1:44" ht="31.9" customHeight="1">
      <c r="A29" s="5011"/>
      <c r="B29" s="462"/>
      <c r="C29" s="63">
        <v>10</v>
      </c>
      <c r="D29" s="460">
        <f>SUM(E29:G29)</f>
        <v>0</v>
      </c>
      <c r="E29" s="461"/>
      <c r="F29" s="462"/>
      <c r="G29" s="463"/>
      <c r="H29" s="600">
        <v>40</v>
      </c>
      <c r="I29" s="123" t="s">
        <v>433</v>
      </c>
      <c r="J29" s="480"/>
      <c r="K29" s="552" t="s">
        <v>434</v>
      </c>
      <c r="L29" s="593" t="s">
        <v>435</v>
      </c>
      <c r="M29" s="468"/>
      <c r="N29" s="469"/>
      <c r="O29" s="469"/>
      <c r="P29" s="552" t="s">
        <v>376</v>
      </c>
      <c r="Q29" s="155" t="s">
        <v>377</v>
      </c>
      <c r="R29" s="469"/>
      <c r="S29" s="469"/>
      <c r="T29" s="469"/>
      <c r="U29" s="552" t="s">
        <v>431</v>
      </c>
      <c r="V29" s="155" t="s">
        <v>432</v>
      </c>
      <c r="W29" s="469"/>
      <c r="X29" s="468"/>
      <c r="Y29" s="468"/>
      <c r="Z29" s="552"/>
      <c r="AA29" s="553"/>
      <c r="AB29" s="469"/>
      <c r="AC29" s="469"/>
      <c r="AD29" s="471"/>
      <c r="AE29" s="513" t="s">
        <v>396</v>
      </c>
      <c r="AF29" s="522"/>
      <c r="AG29" s="484"/>
      <c r="AH29" s="485"/>
      <c r="AI29" s="523"/>
      <c r="AJ29" s="541"/>
      <c r="AK29" s="542"/>
      <c r="AL29" s="543"/>
      <c r="AM29" s="541"/>
      <c r="AN29" s="542"/>
      <c r="AO29" s="543"/>
      <c r="AP29" s="79">
        <f>(M29+R29+W29+AB29)-B29</f>
        <v>0</v>
      </c>
      <c r="AQ29" s="80">
        <f>(N29+S29+X29+AC29)-(C29+D29)</f>
        <v>-10</v>
      </c>
      <c r="AR29" s="81">
        <f>(O29+T29+Y29+AD29)-H29</f>
        <v>-40</v>
      </c>
    </row>
    <row r="30" spans="1:44">
      <c r="A30" s="486" t="s">
        <v>184</v>
      </c>
      <c r="B30" s="581">
        <f>SUM(B27:B29)</f>
        <v>18</v>
      </c>
      <c r="C30" s="581">
        <f t="shared" ref="C30:H30" si="11">SUM(C27:C29)</f>
        <v>21</v>
      </c>
      <c r="D30" s="582">
        <f t="shared" si="11"/>
        <v>11</v>
      </c>
      <c r="E30" s="583">
        <f t="shared" si="11"/>
        <v>11</v>
      </c>
      <c r="F30" s="581">
        <f t="shared" si="11"/>
        <v>0</v>
      </c>
      <c r="G30" s="584">
        <f t="shared" ref="G30" si="12">SUM(G27:G29)</f>
        <v>0</v>
      </c>
      <c r="H30" s="585">
        <f t="shared" si="11"/>
        <v>40</v>
      </c>
      <c r="I30" s="492"/>
      <c r="J30" s="95"/>
      <c r="K30" s="298"/>
      <c r="L30" s="299"/>
      <c r="M30" s="493"/>
      <c r="N30" s="493"/>
      <c r="O30" s="493"/>
      <c r="P30" s="99"/>
      <c r="Q30" s="300"/>
      <c r="R30" s="494"/>
      <c r="S30" s="494"/>
      <c r="T30" s="494"/>
      <c r="U30" s="298"/>
      <c r="V30" s="299"/>
      <c r="W30" s="493"/>
      <c r="X30" s="493"/>
      <c r="Y30" s="493"/>
      <c r="Z30" s="99"/>
      <c r="AA30" s="99"/>
      <c r="AB30" s="99"/>
      <c r="AC30" s="99"/>
      <c r="AD30" s="99"/>
      <c r="AE30" s="586"/>
      <c r="AF30" s="587"/>
      <c r="AG30" s="588"/>
      <c r="AH30" s="589"/>
      <c r="AI30" s="499">
        <f>SUM(AI27:AI29)</f>
        <v>1</v>
      </c>
      <c r="AJ30" s="590"/>
      <c r="AK30" s="501"/>
      <c r="AL30" s="502"/>
      <c r="AM30" s="590"/>
      <c r="AN30" s="501"/>
      <c r="AO30" s="502"/>
      <c r="AP30" s="530"/>
      <c r="AQ30" s="504"/>
      <c r="AR30" s="505"/>
    </row>
    <row r="31" spans="1:44" ht="30.75" customHeight="1">
      <c r="A31" s="5007" t="s">
        <v>436</v>
      </c>
      <c r="B31" s="63">
        <v>7</v>
      </c>
      <c r="C31" s="462"/>
      <c r="D31" s="460">
        <f>SUM(E31:G31)</f>
        <v>9</v>
      </c>
      <c r="E31" s="597">
        <v>9</v>
      </c>
      <c r="F31" s="462"/>
      <c r="G31" s="463"/>
      <c r="H31" s="479"/>
      <c r="I31" s="59" t="s">
        <v>437</v>
      </c>
      <c r="J31" s="480"/>
      <c r="K31" s="552" t="s">
        <v>402</v>
      </c>
      <c r="L31" s="155" t="s">
        <v>403</v>
      </c>
      <c r="M31" s="469">
        <v>7</v>
      </c>
      <c r="N31" s="469">
        <v>9</v>
      </c>
      <c r="O31" s="469"/>
      <c r="P31" s="552"/>
      <c r="Q31" s="155"/>
      <c r="R31" s="469"/>
      <c r="S31" s="469"/>
      <c r="T31" s="469"/>
      <c r="U31" s="552"/>
      <c r="V31" s="155"/>
      <c r="W31" s="469"/>
      <c r="X31" s="469"/>
      <c r="Y31" s="469"/>
      <c r="Z31" s="552"/>
      <c r="AA31" s="553"/>
      <c r="AB31" s="469"/>
      <c r="AC31" s="469"/>
      <c r="AD31" s="471"/>
      <c r="AE31" s="482" t="s">
        <v>180</v>
      </c>
      <c r="AF31" s="594">
        <v>0.25</v>
      </c>
      <c r="AG31" s="599" t="s">
        <v>180</v>
      </c>
      <c r="AH31" s="595">
        <v>0.25</v>
      </c>
      <c r="AI31" s="514">
        <f>SUM(AF31:AH31)</f>
        <v>0.5</v>
      </c>
      <c r="AJ31" s="541"/>
      <c r="AK31" s="542"/>
      <c r="AL31" s="543"/>
      <c r="AM31" s="541"/>
      <c r="AN31" s="542"/>
      <c r="AO31" s="543"/>
      <c r="AP31" s="79">
        <f>(M31+R31+W31+AB31)-B31</f>
        <v>0</v>
      </c>
      <c r="AQ31" s="80">
        <f>(N31+S31+X31+AC31)-(C31+D31)</f>
        <v>0</v>
      </c>
      <c r="AR31" s="81">
        <f>(O31+T31+Y31+AD31)-H31</f>
        <v>0</v>
      </c>
    </row>
    <row r="32" spans="1:44" ht="30">
      <c r="A32" s="5008"/>
      <c r="B32" s="63">
        <v>9</v>
      </c>
      <c r="C32" s="63">
        <v>13</v>
      </c>
      <c r="D32" s="460">
        <f t="shared" ref="D32" si="13">SUM(E32:G32)</f>
        <v>0</v>
      </c>
      <c r="E32" s="461"/>
      <c r="F32" s="462"/>
      <c r="G32" s="463"/>
      <c r="H32" s="479"/>
      <c r="I32" s="59" t="s">
        <v>438</v>
      </c>
      <c r="J32" s="480"/>
      <c r="K32" s="552" t="s">
        <v>439</v>
      </c>
      <c r="L32" s="155" t="s">
        <v>440</v>
      </c>
      <c r="M32" s="469">
        <v>9</v>
      </c>
      <c r="N32" s="536">
        <v>13</v>
      </c>
      <c r="O32" s="536"/>
      <c r="P32" s="552"/>
      <c r="Q32" s="155"/>
      <c r="R32" s="469"/>
      <c r="S32" s="536"/>
      <c r="T32" s="536"/>
      <c r="U32" s="552"/>
      <c r="V32" s="155"/>
      <c r="W32" s="469"/>
      <c r="X32" s="536"/>
      <c r="Y32" s="536"/>
      <c r="Z32" s="552"/>
      <c r="AA32" s="553"/>
      <c r="AB32" s="469"/>
      <c r="AC32" s="536"/>
      <c r="AD32" s="537"/>
      <c r="AE32" s="482" t="s">
        <v>180</v>
      </c>
      <c r="AF32" s="594">
        <v>0.25</v>
      </c>
      <c r="AG32" s="599" t="s">
        <v>180</v>
      </c>
      <c r="AH32" s="595">
        <v>0.25</v>
      </c>
      <c r="AI32" s="514">
        <f>SUM(AF32:AH32)</f>
        <v>0.5</v>
      </c>
      <c r="AJ32" s="541"/>
      <c r="AK32" s="542"/>
      <c r="AL32" s="543"/>
      <c r="AM32" s="541"/>
      <c r="AN32" s="542"/>
      <c r="AO32" s="543"/>
      <c r="AP32" s="79">
        <f>(M32+R32+W32+AB32)-B32</f>
        <v>0</v>
      </c>
      <c r="AQ32" s="80">
        <f>(N32+S32+X32+AC32)-(C32+D32)</f>
        <v>0</v>
      </c>
      <c r="AR32" s="81">
        <f>(O32+T32+Y32+AD32)-H32</f>
        <v>0</v>
      </c>
    </row>
    <row r="33" spans="1:44">
      <c r="A33" s="486" t="s">
        <v>184</v>
      </c>
      <c r="B33" s="581">
        <f>SUM(B31:B32)</f>
        <v>16</v>
      </c>
      <c r="C33" s="581">
        <f t="shared" ref="C33:H33" si="14">SUM(C31:C32)</f>
        <v>13</v>
      </c>
      <c r="D33" s="582">
        <f t="shared" si="14"/>
        <v>9</v>
      </c>
      <c r="E33" s="583">
        <f t="shared" si="14"/>
        <v>9</v>
      </c>
      <c r="F33" s="581">
        <f t="shared" si="14"/>
        <v>0</v>
      </c>
      <c r="G33" s="584">
        <f t="shared" ref="G33" si="15">SUM(G31:G32)</f>
        <v>0</v>
      </c>
      <c r="H33" s="585">
        <f t="shared" si="14"/>
        <v>0</v>
      </c>
      <c r="I33" s="492"/>
      <c r="J33" s="95"/>
      <c r="K33" s="298"/>
      <c r="L33" s="299"/>
      <c r="M33" s="493"/>
      <c r="N33" s="493"/>
      <c r="O33" s="493"/>
      <c r="P33" s="99"/>
      <c r="Q33" s="300"/>
      <c r="R33" s="494"/>
      <c r="S33" s="494"/>
      <c r="T33" s="494"/>
      <c r="U33" s="298"/>
      <c r="V33" s="299"/>
      <c r="W33" s="493"/>
      <c r="X33" s="493"/>
      <c r="Y33" s="493"/>
      <c r="Z33" s="99"/>
      <c r="AA33" s="99"/>
      <c r="AB33" s="99"/>
      <c r="AC33" s="99"/>
      <c r="AD33" s="99"/>
      <c r="AE33" s="586"/>
      <c r="AF33" s="587"/>
      <c r="AG33" s="588"/>
      <c r="AH33" s="589"/>
      <c r="AI33" s="499">
        <f>SUM(AI31:AI32)</f>
        <v>1</v>
      </c>
      <c r="AJ33" s="590"/>
      <c r="AK33" s="501"/>
      <c r="AL33" s="502"/>
      <c r="AM33" s="590"/>
      <c r="AN33" s="501"/>
      <c r="AO33" s="502"/>
      <c r="AP33" s="601"/>
      <c r="AQ33" s="602"/>
      <c r="AR33" s="603"/>
    </row>
    <row r="34" spans="1:44" ht="26.45" customHeight="1">
      <c r="A34" s="5001" t="s">
        <v>441</v>
      </c>
      <c r="B34" s="573"/>
      <c r="C34" s="462"/>
      <c r="D34" s="460">
        <f>SUM(E34:G34)</f>
        <v>0</v>
      </c>
      <c r="E34" s="461"/>
      <c r="F34" s="462"/>
      <c r="G34" s="463"/>
      <c r="H34" s="600">
        <v>4</v>
      </c>
      <c r="I34" s="59" t="s">
        <v>442</v>
      </c>
      <c r="J34" s="604"/>
      <c r="K34" s="148" t="s">
        <v>379</v>
      </c>
      <c r="L34" s="149" t="s">
        <v>380</v>
      </c>
      <c r="M34" s="605"/>
      <c r="N34" s="606"/>
      <c r="O34" s="606">
        <v>2</v>
      </c>
      <c r="P34" s="84" t="s">
        <v>443</v>
      </c>
      <c r="Q34" s="83" t="s">
        <v>179</v>
      </c>
      <c r="R34" s="605"/>
      <c r="S34" s="605"/>
      <c r="T34" s="606">
        <v>2</v>
      </c>
      <c r="U34" s="607"/>
      <c r="V34" s="608"/>
      <c r="W34" s="605"/>
      <c r="X34" s="605"/>
      <c r="Y34" s="605"/>
      <c r="Z34" s="607"/>
      <c r="AA34" s="609"/>
      <c r="AB34" s="605"/>
      <c r="AC34" s="605"/>
      <c r="AD34" s="610"/>
      <c r="AE34" s="513" t="s">
        <v>396</v>
      </c>
      <c r="AF34" s="522"/>
      <c r="AG34" s="484"/>
      <c r="AH34" s="485"/>
      <c r="AI34" s="523"/>
      <c r="AJ34" s="611"/>
      <c r="AK34" s="612"/>
      <c r="AL34" s="613"/>
      <c r="AM34" s="611"/>
      <c r="AN34" s="612"/>
      <c r="AO34" s="613"/>
      <c r="AP34" s="79">
        <f>(M34+R34+W34+AB34)-B34</f>
        <v>0</v>
      </c>
      <c r="AQ34" s="80">
        <f>(N34+S34+X34+AC34)-(C34+D34)</f>
        <v>0</v>
      </c>
      <c r="AR34" s="81">
        <f>(O34+T34+Y34+AD34)-H34</f>
        <v>0</v>
      </c>
    </row>
    <row r="35" spans="1:44" ht="29.45" customHeight="1">
      <c r="A35" s="5002"/>
      <c r="B35" s="462"/>
      <c r="C35" s="63">
        <v>2</v>
      </c>
      <c r="D35" s="460">
        <f t="shared" ref="D35" si="16">SUM(E35:G35)</f>
        <v>0</v>
      </c>
      <c r="E35" s="461"/>
      <c r="F35" s="462"/>
      <c r="G35" s="463"/>
      <c r="H35" s="479"/>
      <c r="I35" s="59" t="s">
        <v>444</v>
      </c>
      <c r="J35" s="604"/>
      <c r="K35" s="84" t="s">
        <v>431</v>
      </c>
      <c r="L35" s="83" t="s">
        <v>432</v>
      </c>
      <c r="M35" s="536"/>
      <c r="N35" s="536">
        <v>2</v>
      </c>
      <c r="O35" s="536"/>
      <c r="P35" s="84"/>
      <c r="Q35" s="83"/>
      <c r="R35" s="536"/>
      <c r="S35" s="536"/>
      <c r="T35" s="536"/>
      <c r="U35" s="84"/>
      <c r="V35" s="83"/>
      <c r="W35" s="536"/>
      <c r="X35" s="536"/>
      <c r="Y35" s="536"/>
      <c r="Z35" s="84"/>
      <c r="AA35" s="614"/>
      <c r="AB35" s="536"/>
      <c r="AC35" s="536"/>
      <c r="AD35" s="537"/>
      <c r="AE35" s="513" t="s">
        <v>396</v>
      </c>
      <c r="AF35" s="522"/>
      <c r="AG35" s="484"/>
      <c r="AH35" s="485"/>
      <c r="AI35" s="523"/>
      <c r="AJ35" s="611"/>
      <c r="AK35" s="612"/>
      <c r="AL35" s="613"/>
      <c r="AM35" s="611"/>
      <c r="AN35" s="612"/>
      <c r="AO35" s="613"/>
      <c r="AP35" s="79">
        <f>(M35+R35+W35+AB35)-B35</f>
        <v>0</v>
      </c>
      <c r="AQ35" s="80">
        <f>(N35+S35+X35+AC35)-(C35+D35)</f>
        <v>0</v>
      </c>
      <c r="AR35" s="81">
        <f>(O35+T35+Y35+AD35)-H35</f>
        <v>0</v>
      </c>
    </row>
    <row r="36" spans="1:44" ht="26.45" customHeight="1">
      <c r="A36" s="5003"/>
      <c r="B36" s="462"/>
      <c r="C36" s="462"/>
      <c r="D36" s="460">
        <f>SUM(E36:G36)</f>
        <v>0</v>
      </c>
      <c r="E36" s="461"/>
      <c r="F36" s="615"/>
      <c r="G36" s="616" t="s">
        <v>445</v>
      </c>
      <c r="H36" s="479"/>
      <c r="I36" s="59" t="s">
        <v>446</v>
      </c>
      <c r="J36" s="604"/>
      <c r="K36" s="84"/>
      <c r="L36" s="83"/>
      <c r="M36" s="536"/>
      <c r="N36" s="536"/>
      <c r="O36" s="536"/>
      <c r="P36" s="84"/>
      <c r="Q36" s="83"/>
      <c r="R36" s="536"/>
      <c r="S36" s="536"/>
      <c r="T36" s="536"/>
      <c r="U36" s="84"/>
      <c r="V36" s="83"/>
      <c r="W36" s="536"/>
      <c r="X36" s="536"/>
      <c r="Y36" s="536"/>
      <c r="Z36" s="84"/>
      <c r="AA36" s="614"/>
      <c r="AB36" s="536"/>
      <c r="AC36" s="536"/>
      <c r="AD36" s="537"/>
      <c r="AE36" s="617"/>
      <c r="AF36" s="522"/>
      <c r="AG36" s="484"/>
      <c r="AH36" s="485"/>
      <c r="AI36" s="523"/>
      <c r="AJ36" s="527" t="s">
        <v>447</v>
      </c>
      <c r="AK36" s="528" t="s">
        <v>448</v>
      </c>
      <c r="AL36" s="526">
        <v>1</v>
      </c>
      <c r="AM36" s="527" t="s">
        <v>191</v>
      </c>
      <c r="AN36" s="528"/>
      <c r="AO36" s="526">
        <v>1</v>
      </c>
      <c r="AP36" s="79">
        <f>(M36+R36+W36+AB36)-B36</f>
        <v>0</v>
      </c>
      <c r="AQ36" s="80">
        <f>(N36+S36+X36+AC36)-(C36+D36)</f>
        <v>0</v>
      </c>
      <c r="AR36" s="81">
        <f>(O36+T36+Y36+AD36)-H36</f>
        <v>0</v>
      </c>
    </row>
    <row r="37" spans="1:44" ht="15.75" thickBot="1">
      <c r="A37" s="618" t="s">
        <v>449</v>
      </c>
      <c r="B37" s="581">
        <f>SUM(B34:B36)</f>
        <v>0</v>
      </c>
      <c r="C37" s="581">
        <f>SUM(C34:C36)</f>
        <v>2</v>
      </c>
      <c r="D37" s="581">
        <f t="shared" ref="D37:H37" si="17">SUM(D34:D36)</f>
        <v>0</v>
      </c>
      <c r="E37" s="581">
        <f t="shared" si="17"/>
        <v>0</v>
      </c>
      <c r="F37" s="581">
        <f t="shared" si="17"/>
        <v>0</v>
      </c>
      <c r="G37" s="581"/>
      <c r="H37" s="581">
        <f t="shared" si="17"/>
        <v>4</v>
      </c>
      <c r="I37" s="619"/>
      <c r="J37" s="619"/>
      <c r="K37" s="298"/>
      <c r="L37" s="299"/>
      <c r="M37" s="493"/>
      <c r="N37" s="493"/>
      <c r="O37" s="493"/>
      <c r="P37" s="99"/>
      <c r="Q37" s="300"/>
      <c r="R37" s="494"/>
      <c r="S37" s="494"/>
      <c r="T37" s="494"/>
      <c r="U37" s="298"/>
      <c r="V37" s="299"/>
      <c r="W37" s="493"/>
      <c r="X37" s="493"/>
      <c r="Y37" s="493"/>
      <c r="Z37" s="99"/>
      <c r="AA37" s="99"/>
      <c r="AB37" s="99"/>
      <c r="AC37" s="99"/>
      <c r="AD37" s="99"/>
      <c r="AE37" s="620"/>
      <c r="AF37" s="621"/>
      <c r="AG37" s="622"/>
      <c r="AH37" s="623"/>
      <c r="AI37" s="624"/>
      <c r="AJ37" s="620"/>
      <c r="AK37" s="625"/>
      <c r="AL37" s="626">
        <v>1</v>
      </c>
      <c r="AM37" s="627"/>
      <c r="AN37" s="625"/>
      <c r="AO37" s="626">
        <v>1</v>
      </c>
      <c r="AP37" s="601"/>
      <c r="AQ37" s="602"/>
      <c r="AR37" s="603"/>
    </row>
    <row r="38" spans="1:44">
      <c r="A38" s="628" t="s">
        <v>450</v>
      </c>
      <c r="B38" s="629">
        <f>B30+B26+B20+B15+B37+B23+B9</f>
        <v>125</v>
      </c>
      <c r="C38" s="629">
        <f>C30+C26+C20+C15+C37+C23+C9</f>
        <v>127</v>
      </c>
      <c r="D38" s="629">
        <f>D30+D26+D20+D15+D37+D23+D9</f>
        <v>83</v>
      </c>
      <c r="E38" s="630">
        <f t="shared" ref="E38:H38" si="18">E30+E26+E20+E15+E37+E23+E9</f>
        <v>54</v>
      </c>
      <c r="F38" s="631">
        <f t="shared" si="18"/>
        <v>0</v>
      </c>
      <c r="G38" s="632">
        <f t="shared" ref="G38" si="19">G30+G26+G20+G15+G37+G23+G9</f>
        <v>0</v>
      </c>
      <c r="H38" s="633">
        <f t="shared" si="18"/>
        <v>44</v>
      </c>
      <c r="I38" s="634"/>
      <c r="J38" s="635"/>
      <c r="K38" s="636"/>
      <c r="L38" s="637"/>
      <c r="M38" s="638"/>
      <c r="N38" s="639"/>
      <c r="O38" s="639"/>
      <c r="P38" s="640"/>
      <c r="Q38" s="641"/>
      <c r="R38" s="638"/>
      <c r="S38" s="638"/>
      <c r="T38" s="638"/>
      <c r="U38" s="640"/>
      <c r="V38" s="641"/>
      <c r="W38" s="638"/>
      <c r="X38" s="638"/>
      <c r="Y38" s="638"/>
      <c r="Z38" s="640"/>
      <c r="AA38" s="641"/>
      <c r="AB38" s="638"/>
      <c r="AC38" s="638"/>
      <c r="AD38" s="638"/>
      <c r="AE38" s="5413"/>
      <c r="AF38" s="5413"/>
      <c r="AG38" s="5413"/>
      <c r="AH38" s="5413"/>
      <c r="AI38" s="5413"/>
      <c r="AJ38" s="5413"/>
      <c r="AK38" s="5413"/>
      <c r="AL38" s="5413"/>
      <c r="AM38" s="5413"/>
      <c r="AN38" s="5413"/>
      <c r="AO38" s="5413"/>
      <c r="AP38" s="5413"/>
      <c r="AQ38" s="5413"/>
      <c r="AR38" s="642"/>
    </row>
    <row r="39" spans="1:44" ht="15.75" thickBot="1">
      <c r="A39" s="643" t="s">
        <v>451</v>
      </c>
      <c r="B39" s="644">
        <f>B26+B20+B15+B23+B9+B33+B37</f>
        <v>123</v>
      </c>
      <c r="C39" s="644">
        <f>C26+C20+C15+C23+C9+C33+C37</f>
        <v>119</v>
      </c>
      <c r="D39" s="645">
        <f t="shared" ref="D39:H39" si="20">D26+D20+D15+D23+D9+D33+D37</f>
        <v>81</v>
      </c>
      <c r="E39" s="646">
        <f t="shared" si="20"/>
        <v>52</v>
      </c>
      <c r="F39" s="647">
        <f t="shared" si="20"/>
        <v>0</v>
      </c>
      <c r="G39" s="648">
        <f t="shared" ref="G39" si="21">G26+G20+G15+G23+G9+G33+G37</f>
        <v>0</v>
      </c>
      <c r="H39" s="649">
        <f t="shared" si="20"/>
        <v>4</v>
      </c>
      <c r="I39" s="650"/>
      <c r="J39" s="651"/>
      <c r="K39" s="652"/>
      <c r="L39" s="653"/>
      <c r="M39" s="654"/>
      <c r="N39" s="655"/>
      <c r="O39" s="655"/>
      <c r="P39" s="656"/>
      <c r="Q39" s="657"/>
      <c r="R39" s="654"/>
      <c r="S39" s="654"/>
      <c r="T39" s="654"/>
      <c r="U39" s="656"/>
      <c r="V39" s="657"/>
      <c r="W39" s="654"/>
      <c r="X39" s="654"/>
      <c r="Y39" s="654"/>
      <c r="Z39" s="656"/>
      <c r="AA39" s="657"/>
      <c r="AB39" s="654"/>
      <c r="AC39" s="654"/>
      <c r="AD39" s="654"/>
      <c r="AE39" s="658"/>
      <c r="AF39" s="658"/>
      <c r="AG39" s="658"/>
      <c r="AH39" s="658"/>
      <c r="AI39" s="658"/>
      <c r="AJ39" s="658"/>
      <c r="AK39" s="659"/>
      <c r="AL39" s="658"/>
      <c r="AM39" s="658"/>
      <c r="AN39" s="658"/>
      <c r="AO39" s="658"/>
      <c r="AP39" s="658"/>
      <c r="AQ39" s="658"/>
      <c r="AR39" s="658"/>
    </row>
    <row r="40" spans="1:44" ht="15.75" thickBot="1"/>
    <row r="41" spans="1:44" ht="16.5" thickBot="1">
      <c r="A41" s="206" t="s">
        <v>124</v>
      </c>
      <c r="I41" s="206" t="s">
        <v>124</v>
      </c>
      <c r="AI41" s="666" t="s">
        <v>256</v>
      </c>
      <c r="AJ41" s="667"/>
      <c r="AK41" s="667"/>
      <c r="AL41" s="667"/>
      <c r="AM41" s="5004" t="s">
        <v>452</v>
      </c>
      <c r="AN41" s="5005"/>
      <c r="AO41" s="5005"/>
      <c r="AP41" s="5006"/>
    </row>
    <row r="42" spans="1:44" ht="16.5" thickBot="1">
      <c r="A42" s="211" t="s">
        <v>258</v>
      </c>
      <c r="I42" s="212" t="s">
        <v>259</v>
      </c>
      <c r="AI42" s="668" t="s">
        <v>453</v>
      </c>
      <c r="AJ42" s="669"/>
      <c r="AK42" s="669"/>
      <c r="AL42" s="669"/>
      <c r="AM42" s="670" t="s">
        <v>261</v>
      </c>
      <c r="AN42" s="671" t="s">
        <v>262</v>
      </c>
      <c r="AO42" s="672" t="s">
        <v>263</v>
      </c>
      <c r="AP42" s="672" t="s">
        <v>454</v>
      </c>
    </row>
    <row r="43" spans="1:44" ht="16.5" thickBot="1">
      <c r="A43" s="216" t="s">
        <v>265</v>
      </c>
      <c r="I43" s="212" t="s">
        <v>266</v>
      </c>
      <c r="AI43" s="411" t="s">
        <v>267</v>
      </c>
      <c r="AJ43" s="412"/>
      <c r="AK43" s="412"/>
      <c r="AL43" s="413"/>
      <c r="AM43" s="673">
        <f>B38</f>
        <v>125</v>
      </c>
      <c r="AN43" s="674">
        <f t="shared" ref="AN43:AO43" si="22">C38</f>
        <v>127</v>
      </c>
      <c r="AO43" s="675">
        <f t="shared" si="22"/>
        <v>83</v>
      </c>
      <c r="AP43" s="675">
        <f>H38</f>
        <v>44</v>
      </c>
    </row>
    <row r="44" spans="1:44" ht="15.75">
      <c r="A44" s="211" t="s">
        <v>268</v>
      </c>
      <c r="I44" s="212" t="s">
        <v>269</v>
      </c>
      <c r="AI44" s="676" t="s">
        <v>369</v>
      </c>
      <c r="AJ44" s="426"/>
      <c r="AK44" s="426"/>
      <c r="AL44" s="677"/>
      <c r="AN44" s="420" t="s">
        <v>271</v>
      </c>
      <c r="AO44" s="678"/>
    </row>
    <row r="45" spans="1:44" ht="16.5" thickBot="1">
      <c r="A45" s="223" t="s">
        <v>272</v>
      </c>
      <c r="I45" s="212" t="s">
        <v>273</v>
      </c>
      <c r="AI45" s="679" t="s">
        <v>370</v>
      </c>
      <c r="AJ45" s="680"/>
      <c r="AK45" s="680"/>
      <c r="AL45" s="681"/>
      <c r="AN45" s="682">
        <f>AM43+AN43+AO43+AP43</f>
        <v>379</v>
      </c>
      <c r="AO45" s="678"/>
    </row>
    <row r="46" spans="1:44" ht="16.5" thickBot="1">
      <c r="A46" s="223" t="s">
        <v>275</v>
      </c>
      <c r="I46" s="225" t="s">
        <v>276</v>
      </c>
    </row>
    <row r="47" spans="1:44" ht="16.5" thickBot="1">
      <c r="A47" s="223" t="s">
        <v>277</v>
      </c>
      <c r="I47" s="212" t="s">
        <v>278</v>
      </c>
      <c r="AI47" s="5028" t="s">
        <v>256</v>
      </c>
      <c r="AJ47" s="5029"/>
      <c r="AK47" s="5029"/>
      <c r="AL47" s="5030"/>
      <c r="AM47" s="5004" t="s">
        <v>455</v>
      </c>
      <c r="AN47" s="5005"/>
      <c r="AO47" s="5005"/>
      <c r="AP47" s="5006"/>
    </row>
    <row r="48" spans="1:44" ht="16.5" thickBot="1">
      <c r="A48" s="223" t="s">
        <v>279</v>
      </c>
      <c r="I48" s="225" t="s">
        <v>280</v>
      </c>
      <c r="AI48" s="4979" t="s">
        <v>453</v>
      </c>
      <c r="AJ48" s="4980"/>
      <c r="AK48" s="4980"/>
      <c r="AL48" s="4981"/>
      <c r="AM48" s="670" t="s">
        <v>261</v>
      </c>
      <c r="AN48" s="671" t="s">
        <v>262</v>
      </c>
      <c r="AO48" s="672" t="s">
        <v>263</v>
      </c>
      <c r="AP48" s="672" t="s">
        <v>454</v>
      </c>
    </row>
    <row r="49" spans="1:42" ht="16.899999999999999" customHeight="1" thickBot="1">
      <c r="A49" s="223" t="s">
        <v>281</v>
      </c>
      <c r="I49" s="225" t="s">
        <v>282</v>
      </c>
      <c r="AI49" s="4982" t="s">
        <v>267</v>
      </c>
      <c r="AJ49" s="4983"/>
      <c r="AK49" s="4983"/>
      <c r="AL49" s="4984"/>
      <c r="AM49" s="683">
        <f>B39</f>
        <v>123</v>
      </c>
      <c r="AN49" s="674">
        <f>C39</f>
        <v>119</v>
      </c>
      <c r="AO49" s="675">
        <f>D39</f>
        <v>81</v>
      </c>
      <c r="AP49" s="675">
        <f>H39</f>
        <v>4</v>
      </c>
    </row>
    <row r="50" spans="1:42" ht="16.5" thickBot="1">
      <c r="A50" s="226" t="s">
        <v>283</v>
      </c>
      <c r="I50" s="227" t="s">
        <v>284</v>
      </c>
      <c r="AI50" s="5022" t="s">
        <v>369</v>
      </c>
      <c r="AJ50" s="5023"/>
      <c r="AK50" s="5023"/>
      <c r="AL50" s="5024"/>
      <c r="AN50" s="420" t="s">
        <v>271</v>
      </c>
      <c r="AO50" s="678"/>
    </row>
    <row r="51" spans="1:42" ht="15.75" thickBot="1">
      <c r="AI51" s="5025" t="s">
        <v>370</v>
      </c>
      <c r="AJ51" s="5026"/>
      <c r="AK51" s="5026"/>
      <c r="AL51" s="5027"/>
      <c r="AN51" s="682">
        <f>AM49+AN49+AO49+AP49</f>
        <v>327</v>
      </c>
      <c r="AO51" s="678"/>
      <c r="AP51" s="207"/>
    </row>
    <row r="52" spans="1:42" ht="20.45" customHeight="1">
      <c r="I52" s="684"/>
      <c r="AI52"/>
      <c r="AP52" s="207"/>
    </row>
    <row r="53" spans="1:42">
      <c r="AI53"/>
      <c r="AP53" s="207"/>
    </row>
    <row r="54" spans="1:42">
      <c r="I54" s="684"/>
      <c r="AI54"/>
      <c r="AP54" s="207"/>
    </row>
    <row r="55" spans="1:42">
      <c r="AP55" s="207"/>
    </row>
    <row r="56" spans="1:42">
      <c r="AP56" s="207"/>
    </row>
  </sheetData>
  <sheetProtection algorithmName="SHA-512" hashValue="INdOcHXewjrCbAfj627/g1Vbe7yuoZkJc/kLJgGoAAt7IVVPknK1qCM0ONaa4H9+JhU/1Ss24IbSuZ6c3aCaDw==" saltValue="0Ytjo6B3i2nu+Ik36rtYWw==" spinCount="100000" sheet="1" objects="1" scenarios="1"/>
  <protectedRanges>
    <protectedRange sqref="K7:O36 W7:AD36 P7:V21 P23:V36 P22:T22" name="Plage1"/>
  </protectedRanges>
  <mergeCells count="39">
    <mergeCell ref="K1:L1"/>
    <mergeCell ref="K2:L2"/>
    <mergeCell ref="K3:L3"/>
    <mergeCell ref="U4:Y4"/>
    <mergeCell ref="Z4:AD4"/>
    <mergeCell ref="AE5:AH5"/>
    <mergeCell ref="AI50:AL50"/>
    <mergeCell ref="AI51:AL51"/>
    <mergeCell ref="AI49:AL49"/>
    <mergeCell ref="AL38:AM38"/>
    <mergeCell ref="AI47:AL47"/>
    <mergeCell ref="AI48:AL48"/>
    <mergeCell ref="AJ38:AK38"/>
    <mergeCell ref="AM41:AP41"/>
    <mergeCell ref="AK1:AN1"/>
    <mergeCell ref="AK2:AN2"/>
    <mergeCell ref="B3:J3"/>
    <mergeCell ref="A7:A8"/>
    <mergeCell ref="A10:A14"/>
    <mergeCell ref="A1:A2"/>
    <mergeCell ref="AE2:AI2"/>
    <mergeCell ref="M2:N2"/>
    <mergeCell ref="Z1:AB1"/>
    <mergeCell ref="B1:J2"/>
    <mergeCell ref="AE4:AI4"/>
    <mergeCell ref="A4:A5"/>
    <mergeCell ref="B4:D4"/>
    <mergeCell ref="I4:I5"/>
    <mergeCell ref="K4:O4"/>
    <mergeCell ref="P4:T4"/>
    <mergeCell ref="A16:A19"/>
    <mergeCell ref="A24:A25"/>
    <mergeCell ref="AP38:AQ38"/>
    <mergeCell ref="AM47:AP47"/>
    <mergeCell ref="A34:A36"/>
    <mergeCell ref="AE38:AI38"/>
    <mergeCell ref="A31:A32"/>
    <mergeCell ref="A27:A29"/>
    <mergeCell ref="AN38:AO38"/>
  </mergeCells>
  <conditionalFormatting sqref="AP7:AP8">
    <cfRule type="cellIs" dxfId="822" priority="187" operator="lessThan">
      <formula>0</formula>
    </cfRule>
  </conditionalFormatting>
  <conditionalFormatting sqref="AP7:AP20">
    <cfRule type="cellIs" dxfId="821" priority="8" operator="greaterThan">
      <formula>0</formula>
    </cfRule>
  </conditionalFormatting>
  <conditionalFormatting sqref="AP9 AP15 AP20 AP23 AP26 AP30 AP33">
    <cfRule type="cellIs" dxfId="820" priority="413" operator="lessThan">
      <formula>0</formula>
    </cfRule>
  </conditionalFormatting>
  <conditionalFormatting sqref="AP10:AP14">
    <cfRule type="cellIs" dxfId="819" priority="13" operator="lessThan">
      <formula>0</formula>
    </cfRule>
  </conditionalFormatting>
  <conditionalFormatting sqref="AP16:AP19">
    <cfRule type="cellIs" dxfId="818" priority="7" operator="lessThan">
      <formula>0</formula>
    </cfRule>
  </conditionalFormatting>
  <conditionalFormatting sqref="AP22">
    <cfRule type="cellIs" dxfId="817" priority="43" operator="lessThan">
      <formula>0</formula>
    </cfRule>
  </conditionalFormatting>
  <conditionalFormatting sqref="AP22:AP37">
    <cfRule type="cellIs" dxfId="816" priority="2" operator="greaterThan">
      <formula>0</formula>
    </cfRule>
  </conditionalFormatting>
  <conditionalFormatting sqref="AP24:AP25">
    <cfRule type="cellIs" dxfId="815" priority="37" operator="lessThan">
      <formula>0</formula>
    </cfRule>
  </conditionalFormatting>
  <conditionalFormatting sqref="AP27:AP29">
    <cfRule type="cellIs" dxfId="814" priority="19" operator="lessThan">
      <formula>0</formula>
    </cfRule>
  </conditionalFormatting>
  <conditionalFormatting sqref="AP31:AP32">
    <cfRule type="cellIs" dxfId="813" priority="31" operator="lessThan">
      <formula>0</formula>
    </cfRule>
  </conditionalFormatting>
  <conditionalFormatting sqref="AP34:AP36">
    <cfRule type="cellIs" dxfId="812" priority="25" operator="lessThan">
      <formula>0</formula>
    </cfRule>
  </conditionalFormatting>
  <conditionalFormatting sqref="AP37">
    <cfRule type="cellIs" dxfId="811" priority="1" operator="lessThan">
      <formula>0</formula>
    </cfRule>
  </conditionalFormatting>
  <conditionalFormatting sqref="AQ7:AQ8">
    <cfRule type="cellIs" dxfId="810" priority="185" operator="lessThan">
      <formula>0</formula>
    </cfRule>
  </conditionalFormatting>
  <conditionalFormatting sqref="AQ10:AQ14">
    <cfRule type="cellIs" dxfId="809" priority="11" operator="lessThan">
      <formula>0</formula>
    </cfRule>
  </conditionalFormatting>
  <conditionalFormatting sqref="AQ16:AQ19">
    <cfRule type="cellIs" dxfId="808" priority="5" operator="lessThan">
      <formula>0</formula>
    </cfRule>
  </conditionalFormatting>
  <conditionalFormatting sqref="AQ22">
    <cfRule type="cellIs" dxfId="807" priority="41" operator="lessThan">
      <formula>0</formula>
    </cfRule>
  </conditionalFormatting>
  <conditionalFormatting sqref="AQ24:AQ25">
    <cfRule type="cellIs" dxfId="806" priority="35" operator="lessThan">
      <formula>0</formula>
    </cfRule>
  </conditionalFormatting>
  <conditionalFormatting sqref="AQ27:AQ29">
    <cfRule type="cellIs" dxfId="805" priority="17" operator="lessThan">
      <formula>0</formula>
    </cfRule>
  </conditionalFormatting>
  <conditionalFormatting sqref="AQ31:AQ32">
    <cfRule type="cellIs" dxfId="804" priority="29" operator="lessThan">
      <formula>0</formula>
    </cfRule>
  </conditionalFormatting>
  <conditionalFormatting sqref="AQ34:AQ36">
    <cfRule type="cellIs" dxfId="803" priority="23" operator="lessThan">
      <formula>0</formula>
    </cfRule>
  </conditionalFormatting>
  <conditionalFormatting sqref="AQ7:AR8">
    <cfRule type="cellIs" dxfId="802" priority="184" operator="greaterThan">
      <formula>0</formula>
    </cfRule>
  </conditionalFormatting>
  <conditionalFormatting sqref="AQ10:AR14">
    <cfRule type="cellIs" dxfId="801" priority="10" operator="greaterThan">
      <formula>0</formula>
    </cfRule>
  </conditionalFormatting>
  <conditionalFormatting sqref="AQ16:AR19">
    <cfRule type="cellIs" dxfId="800" priority="4" operator="greaterThan">
      <formula>0</formula>
    </cfRule>
  </conditionalFormatting>
  <conditionalFormatting sqref="AQ22:AR22">
    <cfRule type="cellIs" dxfId="799" priority="40" operator="greaterThan">
      <formula>0</formula>
    </cfRule>
  </conditionalFormatting>
  <conditionalFormatting sqref="AQ24:AR25">
    <cfRule type="cellIs" dxfId="798" priority="34" operator="greaterThan">
      <formula>0</formula>
    </cfRule>
  </conditionalFormatting>
  <conditionalFormatting sqref="AQ27:AR29">
    <cfRule type="cellIs" dxfId="797" priority="16" operator="greaterThan">
      <formula>0</formula>
    </cfRule>
  </conditionalFormatting>
  <conditionalFormatting sqref="AQ31:AR32">
    <cfRule type="cellIs" dxfId="796" priority="28" operator="greaterThan">
      <formula>0</formula>
    </cfRule>
  </conditionalFormatting>
  <conditionalFormatting sqref="AQ34:AR36">
    <cfRule type="cellIs" dxfId="795" priority="22" operator="greaterThan">
      <formula>0</formula>
    </cfRule>
  </conditionalFormatting>
  <conditionalFormatting sqref="AR7:AR8">
    <cfRule type="cellIs" dxfId="794" priority="183" operator="lessThan">
      <formula>0</formula>
    </cfRule>
  </conditionalFormatting>
  <conditionalFormatting sqref="AR10:AR14">
    <cfRule type="cellIs" dxfId="793" priority="9" operator="lessThan">
      <formula>0</formula>
    </cfRule>
  </conditionalFormatting>
  <conditionalFormatting sqref="AR16:AR19">
    <cfRule type="cellIs" dxfId="792" priority="3" operator="lessThan">
      <formula>0</formula>
    </cfRule>
  </conditionalFormatting>
  <conditionalFormatting sqref="AR22">
    <cfRule type="cellIs" dxfId="791" priority="39" operator="lessThan">
      <formula>0</formula>
    </cfRule>
  </conditionalFormatting>
  <conditionalFormatting sqref="AR24:AR25">
    <cfRule type="cellIs" dxfId="790" priority="33" operator="lessThan">
      <formula>0</formula>
    </cfRule>
  </conditionalFormatting>
  <conditionalFormatting sqref="AR27:AR29">
    <cfRule type="cellIs" dxfId="789" priority="15" operator="lessThan">
      <formula>0</formula>
    </cfRule>
  </conditionalFormatting>
  <conditionalFormatting sqref="AR31:AR32">
    <cfRule type="cellIs" dxfId="788" priority="27" operator="lessThan">
      <formula>0</formula>
    </cfRule>
  </conditionalFormatting>
  <conditionalFormatting sqref="AR34:AR36">
    <cfRule type="cellIs" dxfId="787" priority="21" operator="lessThan">
      <formula>0</formula>
    </cfRule>
  </conditionalFormatting>
  <printOptions horizontalCentered="1"/>
  <pageMargins left="0.19685039370078741" right="0.19685039370078741" top="0.19685039370078741" bottom="0.19685039370078741" header="0.19685039370078741" footer="0.19685039370078741"/>
  <pageSetup paperSize="9" scale="37" orientation="landscape" r:id="rId1"/>
  <colBreaks count="1" manualBreakCount="1">
    <brk id="41" max="1048575" man="1"/>
  </colBreaks>
  <ignoredErrors>
    <ignoredError sqref="AI9 D33 D23 D30 D26" formula="1"/>
    <ignoredError sqref="D29 D34" formulaRange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2419E5-F971-48F0-95AB-E19C5607827E}">
  <sheetPr codeName="Feuil14">
    <tabColor theme="4" tint="-0.249977111117893"/>
    <pageSetUpPr fitToPage="1"/>
  </sheetPr>
  <dimension ref="A1:AR48"/>
  <sheetViews>
    <sheetView tabSelected="1" zoomScale="80" zoomScaleNormal="80" workbookViewId="0">
      <pane xSplit="12" ySplit="14" topLeftCell="M15" activePane="bottomRight" state="frozen"/>
      <selection pane="bottomRight" activeCell="S2" sqref="S2"/>
      <selection pane="bottomLeft" activeCell="A4" sqref="A4:AD5"/>
      <selection pane="topRight" activeCell="A4" sqref="A4:AD5"/>
    </sheetView>
  </sheetViews>
  <sheetFormatPr defaultColWidth="11.42578125" defaultRowHeight="15" outlineLevelCol="1"/>
  <cols>
    <col min="1" max="1" width="32.42578125" customWidth="1"/>
    <col min="2" max="3" width="4.28515625" bestFit="1" customWidth="1"/>
    <col min="4" max="4" width="4.7109375" bestFit="1" customWidth="1"/>
    <col min="5" max="6" width="4.85546875" bestFit="1" customWidth="1"/>
    <col min="7" max="7" width="5" customWidth="1"/>
    <col min="8" max="8" width="5.7109375" bestFit="1" customWidth="1"/>
    <col min="9" max="9" width="43.28515625" style="1175" customWidth="1"/>
    <col min="10" max="10" width="5.7109375" style="207" bestFit="1" customWidth="1"/>
    <col min="11" max="11" width="15.7109375" style="664" customWidth="1"/>
    <col min="12" max="12" width="15.7109375" style="665" customWidth="1"/>
    <col min="13" max="15" width="5.5703125" style="428" customWidth="1" outlineLevel="1"/>
    <col min="16" max="17" width="15.7109375" customWidth="1" outlineLevel="1"/>
    <col min="18" max="20" width="5.5703125" style="428" customWidth="1" outlineLevel="1"/>
    <col min="21" max="22" width="15.7109375" customWidth="1" outlineLevel="1"/>
    <col min="23" max="25" width="5.5703125" style="428" customWidth="1" outlineLevel="1"/>
    <col min="26" max="27" width="15.7109375" customWidth="1" outlineLevel="1"/>
    <col min="28" max="30" width="5.5703125" style="428" customWidth="1" outlineLevel="1"/>
    <col min="31" max="35" width="6.140625" style="207" customWidth="1"/>
    <col min="36" max="37" width="6.140625" customWidth="1"/>
    <col min="38" max="41" width="7.42578125" customWidth="1"/>
    <col min="42" max="42" width="7.28515625" customWidth="1" outlineLevel="1"/>
    <col min="43" max="43" width="5.42578125" bestFit="1" customWidth="1" outlineLevel="1"/>
    <col min="44" max="44" width="5.5703125" bestFit="1" customWidth="1"/>
  </cols>
  <sheetData>
    <row r="1" spans="1:44" ht="33" customHeight="1">
      <c r="A1" s="5032"/>
      <c r="B1" s="5034" t="s">
        <v>456</v>
      </c>
      <c r="C1" s="5034"/>
      <c r="D1" s="5034"/>
      <c r="E1" s="5034"/>
      <c r="F1" s="5034"/>
      <c r="G1" s="5034"/>
      <c r="H1" s="5034"/>
      <c r="I1" s="5034"/>
      <c r="J1" s="2127"/>
      <c r="K1" s="4945" t="s">
        <v>138</v>
      </c>
      <c r="L1" s="4945"/>
      <c r="M1" s="427"/>
      <c r="N1" s="427"/>
      <c r="O1" s="427"/>
      <c r="P1" s="427"/>
      <c r="Q1" s="427"/>
      <c r="R1" s="427"/>
      <c r="S1" s="427"/>
      <c r="T1" s="427"/>
      <c r="U1" s="2128"/>
      <c r="V1" s="2128"/>
      <c r="W1" s="427"/>
      <c r="X1" s="427"/>
      <c r="Y1" s="427"/>
      <c r="Z1" s="2128"/>
      <c r="AA1" s="2128"/>
      <c r="AB1" s="427"/>
      <c r="AC1" s="427"/>
      <c r="AD1" s="427"/>
      <c r="AE1" s="5033"/>
      <c r="AF1" s="5033"/>
      <c r="AG1" s="5033"/>
      <c r="AH1" s="5033"/>
      <c r="AI1" s="5033"/>
      <c r="AJ1" s="5033"/>
      <c r="AK1" s="5033"/>
      <c r="AL1" s="5012" t="s">
        <v>139</v>
      </c>
      <c r="AM1" s="5012"/>
      <c r="AN1" s="5012"/>
      <c r="AO1" s="5012"/>
      <c r="AP1" s="2130"/>
      <c r="AQ1" s="2130"/>
    </row>
    <row r="2" spans="1:44" ht="32.25" customHeight="1">
      <c r="A2" s="5032"/>
      <c r="B2" s="5034"/>
      <c r="C2" s="5034"/>
      <c r="D2" s="5034"/>
      <c r="E2" s="5034"/>
      <c r="F2" s="5034"/>
      <c r="G2" s="5034"/>
      <c r="H2" s="5034"/>
      <c r="I2" s="5034"/>
      <c r="J2" s="2127"/>
      <c r="K2" s="4946" t="s">
        <v>140</v>
      </c>
      <c r="L2" s="4946"/>
      <c r="M2" s="427"/>
      <c r="N2" s="427"/>
      <c r="O2" s="427"/>
      <c r="P2" s="427"/>
      <c r="Q2" s="427"/>
      <c r="R2" s="427"/>
      <c r="S2" s="427"/>
      <c r="T2" s="427"/>
      <c r="U2" s="2128"/>
      <c r="V2" s="2128"/>
      <c r="W2" s="427"/>
      <c r="X2" s="427"/>
      <c r="Y2" s="427"/>
      <c r="Z2" s="2128"/>
      <c r="AA2" s="2128"/>
      <c r="AB2" s="427"/>
      <c r="AC2" s="427"/>
      <c r="AD2" s="427"/>
      <c r="AE2" s="2129"/>
      <c r="AF2" s="2129"/>
      <c r="AG2" s="2129"/>
      <c r="AH2" s="2129"/>
      <c r="AI2" s="2129"/>
      <c r="AJ2" s="2129"/>
      <c r="AK2" s="2129"/>
      <c r="AL2" s="5013" t="s">
        <v>141</v>
      </c>
      <c r="AM2" s="5013"/>
      <c r="AN2" s="5013"/>
      <c r="AO2" s="5013"/>
      <c r="AP2" s="2130"/>
      <c r="AQ2" s="2130"/>
    </row>
    <row r="3" spans="1:44" ht="22.9" customHeight="1" thickBot="1">
      <c r="A3" s="425" t="s">
        <v>457</v>
      </c>
      <c r="B3" s="5031" t="s">
        <v>143</v>
      </c>
      <c r="C3" s="5031"/>
      <c r="D3" s="5031"/>
      <c r="E3" s="5031"/>
      <c r="F3" s="5031"/>
      <c r="G3" s="5031"/>
      <c r="H3" s="5031"/>
      <c r="I3" s="5031"/>
      <c r="J3" s="431"/>
      <c r="K3" s="4947" t="s">
        <v>144</v>
      </c>
      <c r="L3" s="4947"/>
      <c r="M3" s="427"/>
      <c r="N3" s="427"/>
      <c r="O3" s="427"/>
      <c r="P3" s="2133"/>
      <c r="Q3" s="2133"/>
      <c r="R3" s="427"/>
      <c r="S3" s="427"/>
      <c r="T3" s="427"/>
      <c r="U3" s="2134"/>
      <c r="V3" s="2134"/>
      <c r="W3" s="427"/>
      <c r="X3" s="427"/>
      <c r="Y3" s="427"/>
      <c r="Z3" s="2134"/>
      <c r="AA3" s="2134"/>
      <c r="AE3" s="428"/>
      <c r="AF3" s="428"/>
      <c r="AG3" s="428"/>
      <c r="AH3" s="428"/>
      <c r="AI3" s="428"/>
      <c r="AJ3" s="428"/>
      <c r="AK3" s="428"/>
      <c r="AL3" s="428"/>
      <c r="AM3" s="428"/>
      <c r="AN3" s="428"/>
      <c r="AO3" s="428"/>
      <c r="AP3" s="2130"/>
      <c r="AQ3" s="2130"/>
    </row>
    <row r="4" spans="1:44" ht="30.75" thickBot="1">
      <c r="A4" s="4943" t="s">
        <v>145</v>
      </c>
      <c r="B4" s="4937"/>
      <c r="C4" s="4938"/>
      <c r="D4" s="4939"/>
      <c r="E4" s="14" t="s">
        <v>146</v>
      </c>
      <c r="F4" s="15" t="s">
        <v>146</v>
      </c>
      <c r="G4" s="244" t="s">
        <v>146</v>
      </c>
      <c r="H4" s="16"/>
      <c r="I4" s="4943" t="s">
        <v>147</v>
      </c>
      <c r="J4" s="17"/>
      <c r="K4" s="4934" t="s">
        <v>148</v>
      </c>
      <c r="L4" s="4935"/>
      <c r="M4" s="4935"/>
      <c r="N4" s="4935"/>
      <c r="O4" s="4936"/>
      <c r="P4" s="4934" t="s">
        <v>149</v>
      </c>
      <c r="Q4" s="4935"/>
      <c r="R4" s="4935"/>
      <c r="S4" s="4935"/>
      <c r="T4" s="4936"/>
      <c r="U4" s="4934" t="s">
        <v>150</v>
      </c>
      <c r="V4" s="4935"/>
      <c r="W4" s="4935"/>
      <c r="X4" s="4935"/>
      <c r="Y4" s="4936"/>
      <c r="Z4" s="4934" t="s">
        <v>151</v>
      </c>
      <c r="AA4" s="4935"/>
      <c r="AB4" s="4935"/>
      <c r="AC4" s="4935"/>
      <c r="AD4" s="4935"/>
      <c r="AE4" s="5045" t="s">
        <v>287</v>
      </c>
      <c r="AF4" s="5046"/>
      <c r="AG4" s="5046"/>
      <c r="AH4" s="5046"/>
      <c r="AI4" s="5046"/>
      <c r="AJ4" s="2135" t="s">
        <v>154</v>
      </c>
      <c r="AK4" s="2135"/>
      <c r="AL4" s="2135"/>
      <c r="AM4" s="2135" t="s">
        <v>155</v>
      </c>
      <c r="AN4" s="2135"/>
      <c r="AO4" s="2136"/>
      <c r="AP4" s="441" t="s">
        <v>156</v>
      </c>
      <c r="AQ4" s="247" t="s">
        <v>157</v>
      </c>
      <c r="AR4" s="248" t="s">
        <v>156</v>
      </c>
    </row>
    <row r="5" spans="1:44" ht="30">
      <c r="A5" s="4944"/>
      <c r="B5" s="22" t="s">
        <v>158</v>
      </c>
      <c r="C5" s="23" t="s">
        <v>159</v>
      </c>
      <c r="D5" s="24" t="s">
        <v>146</v>
      </c>
      <c r="E5" s="25" t="s">
        <v>160</v>
      </c>
      <c r="F5" s="26" t="s">
        <v>161</v>
      </c>
      <c r="G5" s="30"/>
      <c r="H5" s="16" t="s">
        <v>163</v>
      </c>
      <c r="I5" s="4944"/>
      <c r="J5" s="17" t="s">
        <v>164</v>
      </c>
      <c r="K5" s="28" t="s">
        <v>165</v>
      </c>
      <c r="L5" s="29" t="s">
        <v>166</v>
      </c>
      <c r="M5" s="22" t="s">
        <v>158</v>
      </c>
      <c r="N5" s="23" t="s">
        <v>167</v>
      </c>
      <c r="O5" s="30" t="s">
        <v>168</v>
      </c>
      <c r="P5" s="28" t="s">
        <v>165</v>
      </c>
      <c r="Q5" s="29" t="s">
        <v>166</v>
      </c>
      <c r="R5" s="22" t="s">
        <v>158</v>
      </c>
      <c r="S5" s="23" t="s">
        <v>167</v>
      </c>
      <c r="T5" s="30" t="s">
        <v>168</v>
      </c>
      <c r="U5" s="28" t="s">
        <v>165</v>
      </c>
      <c r="V5" s="29" t="s">
        <v>166</v>
      </c>
      <c r="W5" s="22" t="s">
        <v>158</v>
      </c>
      <c r="X5" s="23" t="s">
        <v>167</v>
      </c>
      <c r="Y5" s="30" t="s">
        <v>168</v>
      </c>
      <c r="Z5" s="28" t="s">
        <v>165</v>
      </c>
      <c r="AA5" s="29" t="s">
        <v>166</v>
      </c>
      <c r="AB5" s="22" t="s">
        <v>158</v>
      </c>
      <c r="AC5" s="23" t="s">
        <v>167</v>
      </c>
      <c r="AD5" s="442" t="s">
        <v>168</v>
      </c>
      <c r="AE5" s="5020" t="s">
        <v>171</v>
      </c>
      <c r="AF5" s="5021"/>
      <c r="AG5" s="5021"/>
      <c r="AH5" s="5021"/>
      <c r="AI5" s="443" t="s">
        <v>170</v>
      </c>
      <c r="AJ5" s="443" t="s">
        <v>171</v>
      </c>
      <c r="AK5" s="443" t="s">
        <v>172</v>
      </c>
      <c r="AL5" s="443" t="s">
        <v>170</v>
      </c>
      <c r="AM5" s="443" t="s">
        <v>171</v>
      </c>
      <c r="AN5" s="443" t="s">
        <v>172</v>
      </c>
      <c r="AO5" s="444" t="s">
        <v>170</v>
      </c>
      <c r="AP5" s="445" t="s">
        <v>173</v>
      </c>
      <c r="AQ5" s="257" t="s">
        <v>174</v>
      </c>
      <c r="AR5" s="258" t="s">
        <v>168</v>
      </c>
    </row>
    <row r="6" spans="1:44" ht="18.75" customHeight="1">
      <c r="A6" s="872" t="s">
        <v>458</v>
      </c>
      <c r="B6" s="560"/>
      <c r="C6" s="560"/>
      <c r="D6" s="560"/>
      <c r="E6" s="874"/>
      <c r="F6" s="875"/>
      <c r="G6" s="451"/>
      <c r="H6" s="560"/>
      <c r="I6" s="560"/>
      <c r="J6" s="566"/>
      <c r="K6" s="567"/>
      <c r="L6" s="568"/>
      <c r="M6" s="569"/>
      <c r="N6" s="569"/>
      <c r="O6" s="569"/>
      <c r="P6" s="566"/>
      <c r="Q6" s="566"/>
      <c r="R6" s="569"/>
      <c r="S6" s="569"/>
      <c r="T6" s="569"/>
      <c r="U6" s="566"/>
      <c r="V6" s="566"/>
      <c r="W6" s="569"/>
      <c r="X6" s="569"/>
      <c r="Y6" s="569"/>
      <c r="Z6" s="566"/>
      <c r="AA6" s="566"/>
      <c r="AB6" s="569"/>
      <c r="AC6" s="569"/>
      <c r="AD6" s="569"/>
      <c r="AE6" s="566"/>
      <c r="AF6" s="566"/>
      <c r="AG6" s="566"/>
      <c r="AH6" s="566"/>
      <c r="AI6" s="1012"/>
      <c r="AJ6" s="566"/>
      <c r="AK6" s="566"/>
      <c r="AL6" s="1012"/>
      <c r="AM6" s="566"/>
      <c r="AN6" s="566"/>
      <c r="AO6" s="566"/>
      <c r="AP6" s="1301"/>
      <c r="AQ6" s="1301"/>
      <c r="AR6" s="1301"/>
    </row>
    <row r="7" spans="1:44" s="11" customFormat="1" ht="28.9" customHeight="1">
      <c r="A7" s="2137" t="s">
        <v>459</v>
      </c>
      <c r="B7" s="531">
        <v>20</v>
      </c>
      <c r="C7" s="531">
        <v>20</v>
      </c>
      <c r="D7" s="460">
        <f>SUM(E7:G7)</f>
        <v>0</v>
      </c>
      <c r="E7" s="461"/>
      <c r="F7" s="462"/>
      <c r="G7" s="2138"/>
      <c r="H7" s="464"/>
      <c r="I7" s="2139" t="s">
        <v>460</v>
      </c>
      <c r="J7" s="2140"/>
      <c r="K7" s="1406" t="s">
        <v>439</v>
      </c>
      <c r="L7" s="467" t="s">
        <v>440</v>
      </c>
      <c r="M7" s="1407"/>
      <c r="N7" s="1407"/>
      <c r="O7" s="1407"/>
      <c r="P7" s="2141"/>
      <c r="Q7" s="2141"/>
      <c r="R7" s="1407"/>
      <c r="S7" s="1407"/>
      <c r="T7" s="1407"/>
      <c r="U7" s="2142"/>
      <c r="V7" s="2142"/>
      <c r="W7" s="1407"/>
      <c r="X7" s="1407"/>
      <c r="Y7" s="1407"/>
      <c r="Z7" s="2142"/>
      <c r="AA7" s="2142"/>
      <c r="AB7" s="1407"/>
      <c r="AC7" s="1607"/>
      <c r="AD7" s="1607"/>
      <c r="AE7" s="739" t="s">
        <v>210</v>
      </c>
      <c r="AF7" s="1200">
        <v>0.4</v>
      </c>
      <c r="AG7" s="2143"/>
      <c r="AH7" s="2144"/>
      <c r="AI7" s="1200">
        <f>SUM(AF7:AH7)</f>
        <v>0.4</v>
      </c>
      <c r="AJ7" s="2145" t="s">
        <v>180</v>
      </c>
      <c r="AK7" s="2146" t="s">
        <v>461</v>
      </c>
      <c r="AL7" s="2147">
        <v>0.6</v>
      </c>
      <c r="AM7" s="2145" t="s">
        <v>180</v>
      </c>
      <c r="AN7" s="2146" t="s">
        <v>461</v>
      </c>
      <c r="AO7" s="2148">
        <v>0.6</v>
      </c>
      <c r="AP7" s="2149" t="b">
        <f>AL2=(M7+R7+W7+AB7)-B7</f>
        <v>0</v>
      </c>
      <c r="AQ7" s="80">
        <f>(N7+S7+X7+AC7)-(C7+D7)</f>
        <v>-20</v>
      </c>
      <c r="AR7" s="81">
        <f>(O7+T7+Y7+AD7)-H7</f>
        <v>0</v>
      </c>
    </row>
    <row r="8" spans="1:44" s="11" customFormat="1" ht="15" customHeight="1">
      <c r="A8" s="2150" t="s">
        <v>184</v>
      </c>
      <c r="B8" s="487">
        <f>SUM(B7)</f>
        <v>20</v>
      </c>
      <c r="C8" s="487">
        <f>SUM(C7)</f>
        <v>20</v>
      </c>
      <c r="D8" s="488">
        <f t="shared" ref="D8:H8" si="0">SUM(D7)</f>
        <v>0</v>
      </c>
      <c r="E8" s="489">
        <f t="shared" si="0"/>
        <v>0</v>
      </c>
      <c r="F8" s="487">
        <f t="shared" ref="F8:G8" si="1">SUM(F7)</f>
        <v>0</v>
      </c>
      <c r="G8" s="490">
        <f t="shared" si="1"/>
        <v>0</v>
      </c>
      <c r="H8" s="491">
        <f t="shared" si="0"/>
        <v>0</v>
      </c>
      <c r="I8" s="492"/>
      <c r="J8" s="95"/>
      <c r="K8" s="298"/>
      <c r="L8" s="299"/>
      <c r="M8" s="2151"/>
      <c r="N8" s="2151"/>
      <c r="O8" s="2152"/>
      <c r="P8" s="1038"/>
      <c r="Q8" s="1038"/>
      <c r="R8" s="494"/>
      <c r="S8" s="494"/>
      <c r="T8" s="494"/>
      <c r="U8" s="1037"/>
      <c r="V8" s="1037"/>
      <c r="W8" s="493"/>
      <c r="X8" s="493"/>
      <c r="Y8" s="493"/>
      <c r="Z8" s="1038"/>
      <c r="AA8" s="1038"/>
      <c r="AB8" s="493"/>
      <c r="AC8" s="493"/>
      <c r="AD8" s="493"/>
      <c r="AE8" s="2153"/>
      <c r="AF8" s="581"/>
      <c r="AG8" s="2153"/>
      <c r="AH8" s="581"/>
      <c r="AI8" s="2154">
        <f>SUM(AI7)</f>
        <v>0.4</v>
      </c>
      <c r="AJ8" s="2155"/>
      <c r="AK8" s="501"/>
      <c r="AL8" s="529">
        <f>SUM(AL7)</f>
        <v>0.6</v>
      </c>
      <c r="AM8" s="2155"/>
      <c r="AN8" s="501"/>
      <c r="AO8" s="2156">
        <f>SUM(AO7)</f>
        <v>0.6</v>
      </c>
      <c r="AP8" s="2157"/>
      <c r="AQ8" s="2158"/>
      <c r="AR8" s="2158"/>
    </row>
    <row r="9" spans="1:44" s="11" customFormat="1" ht="28.9" customHeight="1">
      <c r="A9" s="5041" t="s">
        <v>462</v>
      </c>
      <c r="B9" s="531">
        <v>15</v>
      </c>
      <c r="C9" s="531">
        <v>15</v>
      </c>
      <c r="D9" s="460">
        <f>SUM(E9:G9)</f>
        <v>0</v>
      </c>
      <c r="E9" s="461"/>
      <c r="F9" s="462"/>
      <c r="G9" s="2138"/>
      <c r="H9" s="464"/>
      <c r="I9" s="2139" t="s">
        <v>463</v>
      </c>
      <c r="J9" s="2140"/>
      <c r="K9" s="1406" t="s">
        <v>402</v>
      </c>
      <c r="L9" s="467" t="s">
        <v>403</v>
      </c>
      <c r="M9" s="1407"/>
      <c r="N9" s="1407"/>
      <c r="O9" s="1407"/>
      <c r="P9" s="2141"/>
      <c r="Q9" s="2141"/>
      <c r="R9" s="1407"/>
      <c r="S9" s="1407"/>
      <c r="T9" s="1407"/>
      <c r="U9" s="2142"/>
      <c r="V9" s="2142"/>
      <c r="W9" s="1407"/>
      <c r="X9" s="1407"/>
      <c r="Y9" s="1407"/>
      <c r="Z9" s="2142"/>
      <c r="AA9" s="2142"/>
      <c r="AB9" s="1407"/>
      <c r="AC9" s="1607"/>
      <c r="AD9" s="1607"/>
      <c r="AE9" s="2160" t="s">
        <v>180</v>
      </c>
      <c r="AF9" s="556">
        <v>0.4</v>
      </c>
      <c r="AG9" s="2143"/>
      <c r="AH9" s="2144"/>
      <c r="AI9" s="1200">
        <f>SUM(AF9:AH9)</f>
        <v>0.4</v>
      </c>
      <c r="AJ9" s="2161"/>
      <c r="AK9" s="2162"/>
      <c r="AL9" s="2163"/>
      <c r="AM9" s="2161"/>
      <c r="AN9" s="2162"/>
      <c r="AO9" s="2164"/>
      <c r="AP9" s="2149">
        <f>(M9+R9+W9+AB9)-B9</f>
        <v>-15</v>
      </c>
      <c r="AQ9" s="80">
        <f>(N9+S9+X9+AC9)-(C9+D9)</f>
        <v>-15</v>
      </c>
      <c r="AR9" s="81">
        <f>(O9+T9+Y9+AD9)-H9</f>
        <v>0</v>
      </c>
    </row>
    <row r="10" spans="1:44" s="11" customFormat="1" ht="28.9" customHeight="1">
      <c r="A10" s="5042"/>
      <c r="B10" s="63">
        <v>15</v>
      </c>
      <c r="C10" s="63">
        <v>15</v>
      </c>
      <c r="D10" s="460">
        <f>SUM(E10:G10)</f>
        <v>0</v>
      </c>
      <c r="E10" s="461"/>
      <c r="F10" s="462"/>
      <c r="G10" s="2138"/>
      <c r="H10" s="479"/>
      <c r="I10" s="2165" t="s">
        <v>464</v>
      </c>
      <c r="J10" s="2166"/>
      <c r="K10" s="61" t="s">
        <v>405</v>
      </c>
      <c r="L10" s="62" t="s">
        <v>194</v>
      </c>
      <c r="M10" s="481"/>
      <c r="N10" s="481"/>
      <c r="O10" s="481"/>
      <c r="P10" s="2167"/>
      <c r="Q10" s="2167"/>
      <c r="R10" s="481"/>
      <c r="S10" s="481"/>
      <c r="T10" s="481"/>
      <c r="U10" s="2168"/>
      <c r="V10" s="2168"/>
      <c r="W10" s="481"/>
      <c r="X10" s="481"/>
      <c r="Y10" s="481"/>
      <c r="Z10" s="2168"/>
      <c r="AA10" s="2168"/>
      <c r="AB10" s="481"/>
      <c r="AC10" s="1590"/>
      <c r="AD10" s="1590"/>
      <c r="AE10" s="2143"/>
      <c r="AF10" s="2144"/>
      <c r="AG10" s="2143"/>
      <c r="AH10" s="2144"/>
      <c r="AI10" s="2144"/>
      <c r="AJ10" s="2169" t="s">
        <v>180</v>
      </c>
      <c r="AK10" s="528" t="s">
        <v>461</v>
      </c>
      <c r="AL10" s="526">
        <v>0.6</v>
      </c>
      <c r="AM10" s="2169" t="s">
        <v>180</v>
      </c>
      <c r="AN10" s="528" t="s">
        <v>461</v>
      </c>
      <c r="AO10" s="2170">
        <v>0.6</v>
      </c>
      <c r="AP10" s="2149">
        <f>(M10+R10+W10+AB10)-B10</f>
        <v>-15</v>
      </c>
      <c r="AQ10" s="80">
        <f>(N10+S10+X10+AC10)-(C10+D10)</f>
        <v>-15</v>
      </c>
      <c r="AR10" s="81">
        <f>(O10+T10+Y10+AD10)-H10</f>
        <v>0</v>
      </c>
    </row>
    <row r="11" spans="1:44" s="11" customFormat="1" ht="15.75" customHeight="1">
      <c r="A11" s="2171" t="s">
        <v>465</v>
      </c>
      <c r="B11" s="487">
        <f>SUM(B9:B10)</f>
        <v>30</v>
      </c>
      <c r="C11" s="487">
        <f>SUM(C9:C10)</f>
        <v>30</v>
      </c>
      <c r="D11" s="488">
        <f t="shared" ref="D11:H11" si="2">SUM(D9:D10)</f>
        <v>0</v>
      </c>
      <c r="E11" s="489">
        <f t="shared" si="2"/>
        <v>0</v>
      </c>
      <c r="F11" s="487">
        <f t="shared" ref="F11:G11" si="3">SUM(F9:F10)</f>
        <v>0</v>
      </c>
      <c r="G11" s="490">
        <f t="shared" si="3"/>
        <v>0</v>
      </c>
      <c r="H11" s="491">
        <f t="shared" si="2"/>
        <v>0</v>
      </c>
      <c r="I11" s="492"/>
      <c r="J11" s="95"/>
      <c r="K11" s="298"/>
      <c r="L11" s="299"/>
      <c r="M11" s="2151"/>
      <c r="N11" s="2151"/>
      <c r="O11" s="2152"/>
      <c r="P11" s="1038"/>
      <c r="Q11" s="1038"/>
      <c r="R11" s="494"/>
      <c r="S11" s="494"/>
      <c r="T11" s="494"/>
      <c r="U11" s="1037"/>
      <c r="V11" s="1037"/>
      <c r="W11" s="493"/>
      <c r="X11" s="493"/>
      <c r="Y11" s="493"/>
      <c r="Z11" s="1038"/>
      <c r="AA11" s="1038"/>
      <c r="AB11" s="493"/>
      <c r="AC11" s="493"/>
      <c r="AD11" s="493"/>
      <c r="AE11" s="2153"/>
      <c r="AF11" s="581"/>
      <c r="AG11" s="2153"/>
      <c r="AH11" s="581"/>
      <c r="AI11" s="2154">
        <f>SUM(AI9:AI10)</f>
        <v>0.4</v>
      </c>
      <c r="AJ11" s="2155"/>
      <c r="AK11" s="501"/>
      <c r="AL11" s="529">
        <f>SUM(AL9:AL10)</f>
        <v>0.6</v>
      </c>
      <c r="AM11" s="2155"/>
      <c r="AN11" s="501"/>
      <c r="AO11" s="2156">
        <f>SUM(AO9:AO10)</f>
        <v>0.6</v>
      </c>
      <c r="AP11" s="2157"/>
      <c r="AQ11" s="2158"/>
      <c r="AR11" s="2158"/>
    </row>
    <row r="12" spans="1:44" s="11" customFormat="1" ht="28.9" customHeight="1">
      <c r="A12" s="5041" t="s">
        <v>466</v>
      </c>
      <c r="B12" s="63">
        <v>15</v>
      </c>
      <c r="C12" s="63">
        <v>15</v>
      </c>
      <c r="D12" s="460">
        <f>SUM(E12:G12)</f>
        <v>0</v>
      </c>
      <c r="E12" s="461"/>
      <c r="F12" s="462"/>
      <c r="G12" s="2138"/>
      <c r="H12" s="479"/>
      <c r="I12" s="2139" t="s">
        <v>467</v>
      </c>
      <c r="J12" s="2166"/>
      <c r="K12" s="61" t="s">
        <v>443</v>
      </c>
      <c r="L12" s="62" t="s">
        <v>179</v>
      </c>
      <c r="M12" s="536">
        <v>15</v>
      </c>
      <c r="N12" s="536">
        <v>14</v>
      </c>
      <c r="O12" s="536"/>
      <c r="P12" s="2167" t="s">
        <v>394</v>
      </c>
      <c r="Q12" s="2167" t="s">
        <v>395</v>
      </c>
      <c r="R12" s="481"/>
      <c r="S12" s="481">
        <v>1</v>
      </c>
      <c r="T12" s="481"/>
      <c r="U12" s="2168"/>
      <c r="V12" s="2168"/>
      <c r="W12" s="481"/>
      <c r="X12" s="481"/>
      <c r="Y12" s="481"/>
      <c r="Z12" s="2168"/>
      <c r="AA12" s="2168"/>
      <c r="AB12" s="481"/>
      <c r="AC12" s="1590"/>
      <c r="AD12" s="1590"/>
      <c r="AE12" s="2160" t="s">
        <v>228</v>
      </c>
      <c r="AF12" s="556">
        <v>0.2</v>
      </c>
      <c r="AG12" s="2143"/>
      <c r="AH12" s="2144"/>
      <c r="AI12" s="1200">
        <f>SUM(AF12:AH12)</f>
        <v>0.2</v>
      </c>
      <c r="AJ12" s="2161"/>
      <c r="AK12" s="2162"/>
      <c r="AL12" s="2163"/>
      <c r="AM12" s="2161"/>
      <c r="AN12" s="2162"/>
      <c r="AO12" s="2164"/>
      <c r="AP12" s="2149">
        <f>(M12+R12+W12+AB12)-B12</f>
        <v>0</v>
      </c>
      <c r="AQ12" s="80">
        <f>(N12+S12+X12+AC12)-(C12+D12)</f>
        <v>0</v>
      </c>
      <c r="AR12" s="81">
        <f>(O12+T12+Y12+AD12)-H12</f>
        <v>0</v>
      </c>
    </row>
    <row r="13" spans="1:44" s="11" customFormat="1" ht="28.9" customHeight="1">
      <c r="A13" s="5042"/>
      <c r="B13" s="63">
        <v>25</v>
      </c>
      <c r="C13" s="63">
        <v>25</v>
      </c>
      <c r="D13" s="460">
        <f>SUM(E13:G13)</f>
        <v>0</v>
      </c>
      <c r="E13" s="461"/>
      <c r="F13" s="462"/>
      <c r="G13" s="2138"/>
      <c r="H13" s="479"/>
      <c r="I13" s="2165" t="s">
        <v>468</v>
      </c>
      <c r="J13" s="2166"/>
      <c r="K13" s="61" t="s">
        <v>431</v>
      </c>
      <c r="L13" s="62" t="s">
        <v>432</v>
      </c>
      <c r="M13" s="536"/>
      <c r="N13" s="536"/>
      <c r="O13" s="536"/>
      <c r="P13" s="2167"/>
      <c r="Q13" s="2167"/>
      <c r="R13" s="481"/>
      <c r="S13" s="481"/>
      <c r="T13" s="481"/>
      <c r="U13" s="2168"/>
      <c r="V13" s="2168"/>
      <c r="W13" s="481"/>
      <c r="X13" s="481"/>
      <c r="Y13" s="481"/>
      <c r="Z13" s="2168"/>
      <c r="AA13" s="2168"/>
      <c r="AB13" s="481"/>
      <c r="AC13" s="1590"/>
      <c r="AD13" s="1590"/>
      <c r="AE13" s="2160" t="s">
        <v>180</v>
      </c>
      <c r="AF13" s="556">
        <v>0.2</v>
      </c>
      <c r="AG13" s="2143"/>
      <c r="AH13" s="2144"/>
      <c r="AI13" s="1200">
        <f>SUM(AF13:AH13)</f>
        <v>0.2</v>
      </c>
      <c r="AJ13" s="2169" t="s">
        <v>180</v>
      </c>
      <c r="AK13" s="528" t="s">
        <v>461</v>
      </c>
      <c r="AL13" s="526">
        <v>0.6</v>
      </c>
      <c r="AM13" s="2169" t="s">
        <v>180</v>
      </c>
      <c r="AN13" s="528" t="s">
        <v>461</v>
      </c>
      <c r="AO13" s="2170">
        <v>0.6</v>
      </c>
      <c r="AP13" s="2149">
        <f>(M13+R13+W13+AB13)-B13</f>
        <v>-25</v>
      </c>
      <c r="AQ13" s="80">
        <f>(N13+S13+X13+AC13)-(C13+D13)</f>
        <v>-25</v>
      </c>
      <c r="AR13" s="81">
        <f>(O13+T13+Y13+AD13)-H13</f>
        <v>0</v>
      </c>
    </row>
    <row r="14" spans="1:44" s="11" customFormat="1" ht="16.5" customHeight="1">
      <c r="A14" s="2171" t="s">
        <v>469</v>
      </c>
      <c r="B14" s="487">
        <f>SUM(B12:B13)</f>
        <v>40</v>
      </c>
      <c r="C14" s="487">
        <f>SUM(C12:C13)</f>
        <v>40</v>
      </c>
      <c r="D14" s="488">
        <f t="shared" ref="D14:H14" si="4">SUM(D12:D13)</f>
        <v>0</v>
      </c>
      <c r="E14" s="489">
        <f t="shared" si="4"/>
        <v>0</v>
      </c>
      <c r="F14" s="487">
        <f t="shared" ref="F14:G14" si="5">SUM(F12:F13)</f>
        <v>0</v>
      </c>
      <c r="G14" s="490">
        <f t="shared" si="5"/>
        <v>0</v>
      </c>
      <c r="H14" s="491">
        <f t="shared" si="4"/>
        <v>0</v>
      </c>
      <c r="I14" s="492"/>
      <c r="J14" s="95"/>
      <c r="K14" s="298"/>
      <c r="L14" s="299"/>
      <c r="M14" s="2151"/>
      <c r="N14" s="2151"/>
      <c r="O14" s="2152"/>
      <c r="P14" s="1038"/>
      <c r="Q14" s="1038"/>
      <c r="R14" s="494"/>
      <c r="S14" s="494"/>
      <c r="T14" s="494"/>
      <c r="U14" s="1037"/>
      <c r="V14" s="1037"/>
      <c r="W14" s="493"/>
      <c r="X14" s="493"/>
      <c r="Y14" s="493"/>
      <c r="Z14" s="1038"/>
      <c r="AA14" s="1038"/>
      <c r="AB14" s="493"/>
      <c r="AC14" s="493"/>
      <c r="AD14" s="493"/>
      <c r="AE14" s="2153"/>
      <c r="AF14" s="581"/>
      <c r="AG14" s="2153"/>
      <c r="AH14" s="581"/>
      <c r="AI14" s="2154">
        <f>SUM(AI12:AI13)</f>
        <v>0.4</v>
      </c>
      <c r="AJ14" s="2155"/>
      <c r="AK14" s="501"/>
      <c r="AL14" s="529">
        <f>SUM(AL12:AL13)</f>
        <v>0.6</v>
      </c>
      <c r="AM14" s="2155"/>
      <c r="AN14" s="501"/>
      <c r="AO14" s="2156">
        <f>SUM(AO12:AO13)</f>
        <v>0.6</v>
      </c>
      <c r="AP14" s="2157"/>
      <c r="AQ14" s="2158"/>
      <c r="AR14" s="2158"/>
    </row>
    <row r="15" spans="1:44" s="11" customFormat="1" ht="44.25" customHeight="1">
      <c r="A15" s="2159" t="s">
        <v>470</v>
      </c>
      <c r="B15" s="531">
        <v>15</v>
      </c>
      <c r="C15" s="531">
        <v>10</v>
      </c>
      <c r="D15" s="460">
        <f>SUM(E15:G15)</f>
        <v>0</v>
      </c>
      <c r="E15" s="461"/>
      <c r="F15" s="462"/>
      <c r="G15" s="2138"/>
      <c r="H15" s="464"/>
      <c r="I15" s="2139" t="s">
        <v>471</v>
      </c>
      <c r="J15" s="2172"/>
      <c r="K15" s="534" t="s">
        <v>411</v>
      </c>
      <c r="L15" s="509" t="s">
        <v>472</v>
      </c>
      <c r="M15" s="535"/>
      <c r="N15" s="535"/>
      <c r="O15" s="535"/>
      <c r="P15" s="2141"/>
      <c r="Q15" s="2141"/>
      <c r="R15" s="2173"/>
      <c r="S15" s="2173"/>
      <c r="T15" s="2173"/>
      <c r="U15" s="2142"/>
      <c r="V15" s="2142"/>
      <c r="W15" s="2173"/>
      <c r="X15" s="2173"/>
      <c r="Y15" s="2173"/>
      <c r="Z15" s="2142"/>
      <c r="AA15" s="2142"/>
      <c r="AB15" s="2173"/>
      <c r="AC15" s="2174"/>
      <c r="AD15" s="2174"/>
      <c r="AE15" s="2143"/>
      <c r="AF15" s="2144"/>
      <c r="AG15" s="2143"/>
      <c r="AH15" s="2144"/>
      <c r="AI15" s="2144"/>
      <c r="AJ15" s="2169" t="s">
        <v>180</v>
      </c>
      <c r="AK15" s="528" t="s">
        <v>461</v>
      </c>
      <c r="AL15" s="526">
        <v>1</v>
      </c>
      <c r="AM15" s="2169" t="s">
        <v>180</v>
      </c>
      <c r="AN15" s="528" t="s">
        <v>461</v>
      </c>
      <c r="AO15" s="2170">
        <v>1</v>
      </c>
      <c r="AP15" s="2149">
        <f>(M15+R15+W15+AB15)-B15</f>
        <v>-15</v>
      </c>
      <c r="AQ15" s="80">
        <f>(N15+S15+X15+AC15)-(C15+D15)</f>
        <v>-10</v>
      </c>
      <c r="AR15" s="81">
        <f>(O15+T15+Y15+AD15)-H15</f>
        <v>0</v>
      </c>
    </row>
    <row r="16" spans="1:44" s="11" customFormat="1">
      <c r="A16" s="2175" t="s">
        <v>381</v>
      </c>
      <c r="B16" s="581">
        <f t="shared" ref="B16:H16" si="6">SUM(B15:B15)</f>
        <v>15</v>
      </c>
      <c r="C16" s="581">
        <f t="shared" si="6"/>
        <v>10</v>
      </c>
      <c r="D16" s="582">
        <f t="shared" si="6"/>
        <v>0</v>
      </c>
      <c r="E16" s="583">
        <f t="shared" si="6"/>
        <v>0</v>
      </c>
      <c r="F16" s="581">
        <f t="shared" si="6"/>
        <v>0</v>
      </c>
      <c r="G16" s="584">
        <f t="shared" si="6"/>
        <v>0</v>
      </c>
      <c r="H16" s="585">
        <f t="shared" si="6"/>
        <v>0</v>
      </c>
      <c r="I16" s="2176"/>
      <c r="J16" s="95"/>
      <c r="K16" s="298"/>
      <c r="L16" s="299"/>
      <c r="M16" s="2177"/>
      <c r="N16" s="2177"/>
      <c r="O16" s="2178"/>
      <c r="P16" s="1038"/>
      <c r="Q16" s="1038"/>
      <c r="R16" s="494"/>
      <c r="S16" s="494"/>
      <c r="T16" s="494"/>
      <c r="U16" s="1037"/>
      <c r="V16" s="1037"/>
      <c r="W16" s="493"/>
      <c r="X16" s="493"/>
      <c r="Y16" s="493"/>
      <c r="Z16" s="1038"/>
      <c r="AA16" s="1038"/>
      <c r="AB16" s="493"/>
      <c r="AC16" s="493"/>
      <c r="AD16" s="493"/>
      <c r="AE16" s="2153"/>
      <c r="AF16" s="581"/>
      <c r="AG16" s="2153"/>
      <c r="AH16" s="581"/>
      <c r="AI16" s="2154">
        <f>SUM(AI15:AI15)</f>
        <v>0</v>
      </c>
      <c r="AJ16" s="2155"/>
      <c r="AK16" s="501"/>
      <c r="AL16" s="529">
        <f>SUM(AL15:AL15)</f>
        <v>1</v>
      </c>
      <c r="AM16" s="2155"/>
      <c r="AN16" s="501"/>
      <c r="AO16" s="2156">
        <f>SUM(AO15:AO15)</f>
        <v>1</v>
      </c>
      <c r="AP16" s="2157"/>
      <c r="AQ16" s="2158"/>
      <c r="AR16" s="2158"/>
    </row>
    <row r="17" spans="1:44" s="11" customFormat="1" ht="28.9" customHeight="1">
      <c r="A17" s="2159" t="s">
        <v>473</v>
      </c>
      <c r="B17" s="544"/>
      <c r="C17" s="544"/>
      <c r="D17" s="460">
        <f>SUM(E17:G17)</f>
        <v>20</v>
      </c>
      <c r="E17" s="572">
        <v>20</v>
      </c>
      <c r="F17" s="462"/>
      <c r="G17" s="2138"/>
      <c r="H17" s="464"/>
      <c r="I17" s="2139" t="s">
        <v>474</v>
      </c>
      <c r="J17" s="2179">
        <v>2</v>
      </c>
      <c r="K17" s="1439" t="s">
        <v>417</v>
      </c>
      <c r="L17" s="1440" t="s">
        <v>315</v>
      </c>
      <c r="M17" s="535"/>
      <c r="N17" s="535">
        <v>40</v>
      </c>
      <c r="O17" s="535"/>
      <c r="P17" s="2180"/>
      <c r="Q17" s="2180"/>
      <c r="R17" s="535"/>
      <c r="S17" s="535"/>
      <c r="T17" s="535"/>
      <c r="U17" s="2181"/>
      <c r="V17" s="2181"/>
      <c r="W17" s="535"/>
      <c r="X17" s="535"/>
      <c r="Y17" s="535"/>
      <c r="Z17" s="2181"/>
      <c r="AA17" s="2181"/>
      <c r="AB17" s="535"/>
      <c r="AC17" s="2182"/>
      <c r="AD17" s="2182"/>
      <c r="AE17" s="2183" t="s">
        <v>228</v>
      </c>
      <c r="AF17" s="538">
        <v>0.5</v>
      </c>
      <c r="AG17" s="2183" t="s">
        <v>229</v>
      </c>
      <c r="AH17" s="538">
        <v>0.5</v>
      </c>
      <c r="AI17" s="1200">
        <f>SUM(AF17:AH17)</f>
        <v>1</v>
      </c>
      <c r="AJ17" s="2161"/>
      <c r="AK17" s="2162"/>
      <c r="AL17" s="2163"/>
      <c r="AM17" s="2161"/>
      <c r="AN17" s="2162"/>
      <c r="AO17" s="2164"/>
      <c r="AP17" s="2149">
        <f>(M17+R17+W17+AB17)-B17</f>
        <v>0</v>
      </c>
      <c r="AQ17" s="80">
        <f>(N17+S17+X17+AC17)-(C17+D17)</f>
        <v>20</v>
      </c>
      <c r="AR17" s="81">
        <f>(O17+T17+Y17+AD17)-H17</f>
        <v>0</v>
      </c>
    </row>
    <row r="18" spans="1:44" s="11" customFormat="1" ht="18" customHeight="1">
      <c r="A18" s="2150" t="s">
        <v>420</v>
      </c>
      <c r="B18" s="581">
        <f>SUM(B17)</f>
        <v>0</v>
      </c>
      <c r="C18" s="581">
        <f t="shared" ref="C18:H18" si="7">SUM(C17)</f>
        <v>0</v>
      </c>
      <c r="D18" s="582">
        <f t="shared" si="7"/>
        <v>20</v>
      </c>
      <c r="E18" s="583">
        <f t="shared" si="7"/>
        <v>20</v>
      </c>
      <c r="F18" s="581">
        <f t="shared" ref="F18:G18" si="8">SUM(F17)</f>
        <v>0</v>
      </c>
      <c r="G18" s="584">
        <f t="shared" si="8"/>
        <v>0</v>
      </c>
      <c r="H18" s="585">
        <f t="shared" si="7"/>
        <v>0</v>
      </c>
      <c r="I18" s="2184"/>
      <c r="J18" s="95"/>
      <c r="K18" s="298"/>
      <c r="L18" s="299"/>
      <c r="M18" s="493"/>
      <c r="N18" s="2151"/>
      <c r="O18" s="2152"/>
      <c r="P18" s="1038"/>
      <c r="Q18" s="1038"/>
      <c r="R18" s="494"/>
      <c r="S18" s="494"/>
      <c r="T18" s="494"/>
      <c r="U18" s="1037"/>
      <c r="V18" s="1037"/>
      <c r="W18" s="493"/>
      <c r="X18" s="493"/>
      <c r="Y18" s="493"/>
      <c r="Z18" s="1038"/>
      <c r="AA18" s="1038"/>
      <c r="AB18" s="493"/>
      <c r="AC18" s="493"/>
      <c r="AD18" s="493"/>
      <c r="AE18" s="2153"/>
      <c r="AF18" s="581"/>
      <c r="AG18" s="2153"/>
      <c r="AH18" s="581"/>
      <c r="AI18" s="2154">
        <f>SUM(AI17)</f>
        <v>1</v>
      </c>
      <c r="AJ18" s="2185"/>
      <c r="AK18" s="487"/>
      <c r="AL18" s="2186"/>
      <c r="AM18" s="2185"/>
      <c r="AN18" s="487"/>
      <c r="AO18" s="488"/>
      <c r="AP18" s="2157"/>
      <c r="AQ18" s="2158"/>
      <c r="AR18" s="2158"/>
    </row>
    <row r="19" spans="1:44" s="11" customFormat="1" ht="17.25" customHeight="1">
      <c r="A19" s="559" t="s">
        <v>414</v>
      </c>
      <c r="B19" s="561"/>
      <c r="C19" s="561"/>
      <c r="D19" s="561"/>
      <c r="E19" s="562"/>
      <c r="F19" s="563"/>
      <c r="G19" s="699"/>
      <c r="H19" s="561"/>
      <c r="I19" s="560"/>
      <c r="J19" s="566"/>
      <c r="K19" s="567"/>
      <c r="L19" s="568"/>
      <c r="M19" s="569"/>
      <c r="N19" s="569"/>
      <c r="O19" s="569"/>
      <c r="P19" s="566"/>
      <c r="Q19" s="566"/>
      <c r="R19" s="569"/>
      <c r="S19" s="569"/>
      <c r="T19" s="569"/>
      <c r="U19" s="566"/>
      <c r="V19" s="566"/>
      <c r="W19" s="569"/>
      <c r="X19" s="569"/>
      <c r="Y19" s="569"/>
      <c r="Z19" s="566"/>
      <c r="AA19" s="566"/>
      <c r="AB19" s="569"/>
      <c r="AC19" s="569"/>
      <c r="AD19" s="569"/>
      <c r="AE19" s="2187"/>
      <c r="AF19" s="566"/>
      <c r="AG19" s="2187"/>
      <c r="AH19" s="566"/>
      <c r="AI19" s="566"/>
      <c r="AJ19" s="566"/>
      <c r="AK19" s="566"/>
      <c r="AL19" s="566"/>
      <c r="AM19" s="566"/>
      <c r="AN19" s="566"/>
      <c r="AO19" s="566"/>
      <c r="AP19" s="1091"/>
      <c r="AQ19" s="698"/>
      <c r="AR19" s="698"/>
    </row>
    <row r="20" spans="1:44" s="11" customFormat="1" ht="28.9" customHeight="1">
      <c r="A20" s="2188" t="s">
        <v>475</v>
      </c>
      <c r="B20" s="2189">
        <v>25</v>
      </c>
      <c r="C20" s="2189">
        <v>25</v>
      </c>
      <c r="D20" s="460">
        <f>SUM(E20:G20)</f>
        <v>0</v>
      </c>
      <c r="E20" s="461"/>
      <c r="F20" s="462"/>
      <c r="G20" s="2138"/>
      <c r="H20" s="464"/>
      <c r="I20" s="2139" t="s">
        <v>423</v>
      </c>
      <c r="J20" s="2140"/>
      <c r="K20" s="552" t="s">
        <v>439</v>
      </c>
      <c r="L20" s="155" t="s">
        <v>476</v>
      </c>
      <c r="M20" s="519"/>
      <c r="N20" s="519"/>
      <c r="O20" s="519"/>
      <c r="P20" s="2190"/>
      <c r="Q20" s="2191"/>
      <c r="R20" s="1407"/>
      <c r="S20" s="1407"/>
      <c r="T20" s="1407"/>
      <c r="U20" s="2192"/>
      <c r="V20" s="2192"/>
      <c r="W20" s="1407"/>
      <c r="X20" s="1407"/>
      <c r="Y20" s="1407"/>
      <c r="Z20" s="2192"/>
      <c r="AA20" s="2192"/>
      <c r="AB20" s="1407"/>
      <c r="AC20" s="1607"/>
      <c r="AD20" s="1607"/>
      <c r="AE20" s="2160" t="s">
        <v>180</v>
      </c>
      <c r="AF20" s="1200">
        <v>0.4</v>
      </c>
      <c r="AG20" s="2143"/>
      <c r="AH20" s="2144"/>
      <c r="AI20" s="1200">
        <f>SUM(AF20:AH20)</f>
        <v>0.4</v>
      </c>
      <c r="AJ20" s="2193" t="s">
        <v>180</v>
      </c>
      <c r="AK20" s="2194" t="s">
        <v>461</v>
      </c>
      <c r="AL20" s="2195">
        <v>0.6</v>
      </c>
      <c r="AM20" s="2193" t="s">
        <v>180</v>
      </c>
      <c r="AN20" s="2194" t="s">
        <v>461</v>
      </c>
      <c r="AO20" s="2196">
        <v>0.6</v>
      </c>
      <c r="AP20" s="2149">
        <f>(M20+R20+W20+AB20)-B20</f>
        <v>-25</v>
      </c>
      <c r="AQ20" s="80">
        <f>(N20+S20+X20+AC20)-(C20+D20)</f>
        <v>-25</v>
      </c>
      <c r="AR20" s="81">
        <f>(O20+T20+Y20+AD20)-H20</f>
        <v>0</v>
      </c>
    </row>
    <row r="21" spans="1:44" s="11" customFormat="1">
      <c r="A21" s="2171" t="s">
        <v>381</v>
      </c>
      <c r="B21" s="581">
        <v>25</v>
      </c>
      <c r="C21" s="581">
        <v>25</v>
      </c>
      <c r="D21" s="2197">
        <f>SUM(D20)</f>
        <v>0</v>
      </c>
      <c r="E21" s="583">
        <f t="shared" ref="E21" si="9">SUM(E19:E20)</f>
        <v>0</v>
      </c>
      <c r="F21" s="581">
        <f t="shared" ref="F21:G21" si="10">SUM(F19:F20)</f>
        <v>0</v>
      </c>
      <c r="G21" s="584">
        <f t="shared" si="10"/>
        <v>0</v>
      </c>
      <c r="H21" s="585">
        <f t="shared" ref="H21" si="11">SUM(H19:H20)</f>
        <v>0</v>
      </c>
      <c r="I21" s="492"/>
      <c r="J21" s="95"/>
      <c r="K21" s="298"/>
      <c r="L21" s="299"/>
      <c r="M21" s="2177"/>
      <c r="N21" s="2177"/>
      <c r="O21" s="2178"/>
      <c r="P21" s="1038"/>
      <c r="Q21" s="1038"/>
      <c r="R21" s="494"/>
      <c r="S21" s="494"/>
      <c r="T21" s="494"/>
      <c r="U21" s="1037"/>
      <c r="V21" s="1037"/>
      <c r="W21" s="493"/>
      <c r="X21" s="493"/>
      <c r="Y21" s="493"/>
      <c r="Z21" s="1038"/>
      <c r="AA21" s="1038"/>
      <c r="AB21" s="493"/>
      <c r="AC21" s="493"/>
      <c r="AD21" s="493"/>
      <c r="AE21" s="2153"/>
      <c r="AF21" s="581"/>
      <c r="AG21" s="2153"/>
      <c r="AH21" s="581"/>
      <c r="AI21" s="2154">
        <f>SUM(AI20)</f>
        <v>0.4</v>
      </c>
      <c r="AJ21" s="2155"/>
      <c r="AK21" s="501"/>
      <c r="AL21" s="529">
        <f>SUM(AL20)</f>
        <v>0.6</v>
      </c>
      <c r="AM21" s="2198"/>
      <c r="AN21" s="501"/>
      <c r="AO21" s="2156">
        <f>SUM(AO20)</f>
        <v>0.6</v>
      </c>
      <c r="AP21" s="2157"/>
      <c r="AQ21" s="2158"/>
      <c r="AR21" s="2158"/>
    </row>
    <row r="22" spans="1:44" s="11" customFormat="1" ht="28.9" customHeight="1">
      <c r="A22" s="5043" t="s">
        <v>462</v>
      </c>
      <c r="B22" s="531">
        <v>10</v>
      </c>
      <c r="C22" s="531">
        <v>10</v>
      </c>
      <c r="D22" s="460">
        <f>SUM(E22:G22)</f>
        <v>0</v>
      </c>
      <c r="E22" s="461"/>
      <c r="F22" s="462"/>
      <c r="G22" s="2138"/>
      <c r="H22" s="464"/>
      <c r="I22" s="2139" t="s">
        <v>477</v>
      </c>
      <c r="J22" s="2140"/>
      <c r="K22" s="148" t="s">
        <v>478</v>
      </c>
      <c r="L22" s="509" t="s">
        <v>479</v>
      </c>
      <c r="M22" s="577"/>
      <c r="N22" s="577"/>
      <c r="O22" s="577"/>
      <c r="P22" s="2191"/>
      <c r="Q22" s="2191"/>
      <c r="R22" s="577"/>
      <c r="S22" s="577"/>
      <c r="T22" s="577"/>
      <c r="U22" s="2192"/>
      <c r="V22" s="2192"/>
      <c r="W22" s="577"/>
      <c r="X22" s="577"/>
      <c r="Y22" s="577"/>
      <c r="Z22" s="2192"/>
      <c r="AA22" s="2192"/>
      <c r="AB22" s="577"/>
      <c r="AC22" s="548"/>
      <c r="AD22" s="548"/>
      <c r="AE22" s="2160" t="s">
        <v>180</v>
      </c>
      <c r="AF22" s="1200">
        <v>0.4</v>
      </c>
      <c r="AG22" s="2143"/>
      <c r="AH22" s="2144"/>
      <c r="AI22" s="1200">
        <f>SUM(AF22:AH22)</f>
        <v>0.4</v>
      </c>
      <c r="AJ22" s="2161"/>
      <c r="AK22" s="2162"/>
      <c r="AL22" s="2163"/>
      <c r="AM22" s="2161"/>
      <c r="AN22" s="2162"/>
      <c r="AO22" s="2164"/>
      <c r="AP22" s="2149">
        <f>(M22+R22+W22+AB22)-B22</f>
        <v>-10</v>
      </c>
      <c r="AQ22" s="80">
        <f>(N22+S22+X22+AC22)-(C22+D22)</f>
        <v>-10</v>
      </c>
      <c r="AR22" s="81">
        <f>(O22+T22+Y22+AD22)-H22</f>
        <v>0</v>
      </c>
    </row>
    <row r="23" spans="1:44" s="11" customFormat="1" ht="28.9" customHeight="1">
      <c r="A23" s="5044"/>
      <c r="B23" s="63">
        <v>15</v>
      </c>
      <c r="C23" s="63">
        <v>15</v>
      </c>
      <c r="D23" s="460">
        <f t="shared" ref="D23:D24" si="12">SUM(E23:G23)</f>
        <v>0</v>
      </c>
      <c r="E23" s="461"/>
      <c r="F23" s="462"/>
      <c r="G23" s="2138"/>
      <c r="H23" s="479"/>
      <c r="I23" s="2165" t="s">
        <v>480</v>
      </c>
      <c r="J23" s="2166"/>
      <c r="K23" s="148" t="s">
        <v>402</v>
      </c>
      <c r="L23" s="149" t="s">
        <v>403</v>
      </c>
      <c r="M23" s="519"/>
      <c r="N23" s="519"/>
      <c r="O23" s="519"/>
      <c r="P23" s="2190"/>
      <c r="Q23" s="2190"/>
      <c r="R23" s="519"/>
      <c r="S23" s="519"/>
      <c r="T23" s="519"/>
      <c r="U23" s="2199"/>
      <c r="V23" s="2199"/>
      <c r="W23" s="519"/>
      <c r="X23" s="519"/>
      <c r="Y23" s="519"/>
      <c r="Z23" s="2199"/>
      <c r="AA23" s="2199"/>
      <c r="AB23" s="519"/>
      <c r="AC23" s="520"/>
      <c r="AD23" s="520"/>
      <c r="AE23" s="2143"/>
      <c r="AF23" s="2144"/>
      <c r="AG23" s="2143"/>
      <c r="AH23" s="2144"/>
      <c r="AI23" s="2144"/>
      <c r="AJ23" s="2169" t="s">
        <v>180</v>
      </c>
      <c r="AK23" s="2146" t="s">
        <v>461</v>
      </c>
      <c r="AL23" s="2200">
        <v>0.3</v>
      </c>
      <c r="AM23" s="2145" t="s">
        <v>180</v>
      </c>
      <c r="AN23" s="2146" t="s">
        <v>461</v>
      </c>
      <c r="AO23" s="2201">
        <v>0.3</v>
      </c>
      <c r="AP23" s="2149">
        <f t="shared" ref="AP23:AP24" si="13">(M23+R23+W23+AB23)-B23</f>
        <v>-15</v>
      </c>
      <c r="AQ23" s="80">
        <f t="shared" ref="AQ23:AQ24" si="14">(N23+S23+X23+AC23)-(C23+D23)</f>
        <v>-15</v>
      </c>
      <c r="AR23" s="81">
        <f t="shared" ref="AR23:AR24" si="15">(O23+T23+Y23+AD23)-H23</f>
        <v>0</v>
      </c>
    </row>
    <row r="24" spans="1:44" s="11" customFormat="1" ht="28.9" customHeight="1">
      <c r="A24" s="5044"/>
      <c r="B24" s="63">
        <v>10</v>
      </c>
      <c r="C24" s="63">
        <v>10</v>
      </c>
      <c r="D24" s="460">
        <f t="shared" si="12"/>
        <v>0</v>
      </c>
      <c r="E24" s="461"/>
      <c r="F24" s="462"/>
      <c r="G24" s="2138"/>
      <c r="H24" s="479"/>
      <c r="I24" s="2165" t="s">
        <v>481</v>
      </c>
      <c r="J24" s="2166"/>
      <c r="K24" s="148" t="s">
        <v>405</v>
      </c>
      <c r="L24" s="149" t="s">
        <v>194</v>
      </c>
      <c r="M24" s="519"/>
      <c r="N24" s="519"/>
      <c r="O24" s="519"/>
      <c r="P24" s="2190"/>
      <c r="Q24" s="2190"/>
      <c r="R24" s="519"/>
      <c r="S24" s="519"/>
      <c r="T24" s="519"/>
      <c r="U24" s="2199"/>
      <c r="V24" s="2199"/>
      <c r="W24" s="519"/>
      <c r="X24" s="519"/>
      <c r="Y24" s="519"/>
      <c r="Z24" s="2199"/>
      <c r="AA24" s="2199"/>
      <c r="AB24" s="519"/>
      <c r="AC24" s="520"/>
      <c r="AD24" s="520"/>
      <c r="AE24" s="2143"/>
      <c r="AF24" s="2144"/>
      <c r="AG24" s="2143"/>
      <c r="AH24" s="2144"/>
      <c r="AI24" s="2144"/>
      <c r="AJ24" s="2169" t="s">
        <v>180</v>
      </c>
      <c r="AK24" s="2146" t="s">
        <v>461</v>
      </c>
      <c r="AL24" s="2200">
        <v>0.3</v>
      </c>
      <c r="AM24" s="2145" t="s">
        <v>180</v>
      </c>
      <c r="AN24" s="2146" t="s">
        <v>461</v>
      </c>
      <c r="AO24" s="2201">
        <v>0.3</v>
      </c>
      <c r="AP24" s="2149">
        <f t="shared" si="13"/>
        <v>-10</v>
      </c>
      <c r="AQ24" s="80">
        <f t="shared" si="14"/>
        <v>-10</v>
      </c>
      <c r="AR24" s="81">
        <f t="shared" si="15"/>
        <v>0</v>
      </c>
    </row>
    <row r="25" spans="1:44" s="11" customFormat="1">
      <c r="A25" s="2171" t="s">
        <v>482</v>
      </c>
      <c r="B25" s="2202">
        <f>SUM(B22:B24)</f>
        <v>35</v>
      </c>
      <c r="C25" s="2202">
        <f>SUM(C22:C24)</f>
        <v>35</v>
      </c>
      <c r="D25" s="582">
        <f t="shared" ref="D25" si="16">SUM(D23:D24)</f>
        <v>0</v>
      </c>
      <c r="E25" s="583">
        <f t="shared" ref="E25" si="17">SUM(E23:E24)</f>
        <v>0</v>
      </c>
      <c r="F25" s="581">
        <f t="shared" ref="F25:G25" si="18">SUM(F23:F24)</f>
        <v>0</v>
      </c>
      <c r="G25" s="584">
        <f t="shared" si="18"/>
        <v>0</v>
      </c>
      <c r="H25" s="585">
        <f t="shared" ref="H25" si="19">SUM(H23:H24)</f>
        <v>0</v>
      </c>
      <c r="I25" s="492"/>
      <c r="J25" s="95"/>
      <c r="K25" s="298"/>
      <c r="L25" s="299"/>
      <c r="M25" s="2177"/>
      <c r="N25" s="2177"/>
      <c r="O25" s="2178"/>
      <c r="P25" s="1038"/>
      <c r="Q25" s="1038"/>
      <c r="R25" s="494"/>
      <c r="S25" s="494"/>
      <c r="T25" s="494"/>
      <c r="U25" s="1037"/>
      <c r="V25" s="1037"/>
      <c r="W25" s="493"/>
      <c r="X25" s="493"/>
      <c r="Y25" s="493"/>
      <c r="Z25" s="1038"/>
      <c r="AA25" s="1038"/>
      <c r="AB25" s="493"/>
      <c r="AC25" s="493"/>
      <c r="AD25" s="493"/>
      <c r="AE25" s="2153"/>
      <c r="AF25" s="581"/>
      <c r="AG25" s="2153"/>
      <c r="AH25" s="581"/>
      <c r="AI25" s="2154">
        <f>SUM(AI22:AI24)</f>
        <v>0.4</v>
      </c>
      <c r="AJ25" s="2155"/>
      <c r="AK25" s="501"/>
      <c r="AL25" s="529">
        <f>SUM(AL22:AL24)</f>
        <v>0.6</v>
      </c>
      <c r="AM25" s="2198"/>
      <c r="AN25" s="501"/>
      <c r="AO25" s="2156">
        <f>SUM(AO22:AO24)</f>
        <v>0.6</v>
      </c>
      <c r="AP25" s="2157"/>
      <c r="AQ25" s="2158"/>
      <c r="AR25" s="2158"/>
    </row>
    <row r="26" spans="1:44" s="11" customFormat="1" ht="28.9" customHeight="1">
      <c r="A26" s="5041" t="s">
        <v>483</v>
      </c>
      <c r="B26" s="531">
        <v>10</v>
      </c>
      <c r="C26" s="531">
        <v>10</v>
      </c>
      <c r="D26" s="460">
        <f>SUM(E26:G26)</f>
        <v>0</v>
      </c>
      <c r="E26" s="461"/>
      <c r="F26" s="462"/>
      <c r="G26" s="2138"/>
      <c r="H26" s="464"/>
      <c r="I26" s="2139" t="s">
        <v>484</v>
      </c>
      <c r="J26" s="2140"/>
      <c r="K26" s="534" t="s">
        <v>485</v>
      </c>
      <c r="L26" s="509" t="s">
        <v>486</v>
      </c>
      <c r="M26" s="577"/>
      <c r="N26" s="577"/>
      <c r="O26" s="577"/>
      <c r="P26" s="2191"/>
      <c r="Q26" s="2191"/>
      <c r="R26" s="577"/>
      <c r="S26" s="577"/>
      <c r="T26" s="577"/>
      <c r="U26" s="2192"/>
      <c r="V26" s="2192"/>
      <c r="W26" s="577"/>
      <c r="X26" s="577"/>
      <c r="Y26" s="577"/>
      <c r="Z26" s="2192"/>
      <c r="AA26" s="2192"/>
      <c r="AB26" s="577"/>
      <c r="AC26" s="548"/>
      <c r="AD26" s="548"/>
      <c r="AE26" s="2160" t="s">
        <v>180</v>
      </c>
      <c r="AF26" s="1200">
        <v>0.4</v>
      </c>
      <c r="AG26" s="2143"/>
      <c r="AH26" s="2144"/>
      <c r="AI26" s="1200">
        <f>SUM(AF26:AH26)</f>
        <v>0.4</v>
      </c>
      <c r="AJ26" s="2161"/>
      <c r="AK26" s="2162"/>
      <c r="AL26" s="2163"/>
      <c r="AM26" s="2161"/>
      <c r="AN26" s="2162"/>
      <c r="AO26" s="2164"/>
      <c r="AP26" s="2149">
        <f>(M26+R26+W26+AB26)-B26</f>
        <v>-10</v>
      </c>
      <c r="AQ26" s="80">
        <f>(N26+S26+X26+AC26)-(C26+D26)</f>
        <v>-10</v>
      </c>
      <c r="AR26" s="81">
        <f>(O26+T26+Y26+AD26)-H26</f>
        <v>0</v>
      </c>
    </row>
    <row r="27" spans="1:44" s="11" customFormat="1" ht="28.9" customHeight="1">
      <c r="A27" s="5042"/>
      <c r="B27" s="63">
        <v>10</v>
      </c>
      <c r="C27" s="63">
        <v>10</v>
      </c>
      <c r="D27" s="460">
        <f>SUM(E27:G27)</f>
        <v>0</v>
      </c>
      <c r="E27" s="461"/>
      <c r="F27" s="462"/>
      <c r="G27" s="2138"/>
      <c r="H27" s="479"/>
      <c r="I27" s="2165" t="s">
        <v>487</v>
      </c>
      <c r="J27" s="2166"/>
      <c r="K27" s="148" t="s">
        <v>488</v>
      </c>
      <c r="L27" s="149" t="s">
        <v>489</v>
      </c>
      <c r="M27" s="519"/>
      <c r="N27" s="519"/>
      <c r="O27" s="519"/>
      <c r="P27" s="2190"/>
      <c r="Q27" s="2190"/>
      <c r="R27" s="519"/>
      <c r="S27" s="519"/>
      <c r="T27" s="519"/>
      <c r="U27" s="2199"/>
      <c r="V27" s="2199"/>
      <c r="W27" s="519"/>
      <c r="X27" s="519"/>
      <c r="Y27" s="519"/>
      <c r="Z27" s="2199"/>
      <c r="AA27" s="2199"/>
      <c r="AB27" s="519"/>
      <c r="AC27" s="520"/>
      <c r="AD27" s="520"/>
      <c r="AE27" s="2143"/>
      <c r="AF27" s="2144"/>
      <c r="AG27" s="2143"/>
      <c r="AH27" s="2144"/>
      <c r="AI27" s="2144"/>
      <c r="AJ27" s="2169" t="s">
        <v>180</v>
      </c>
      <c r="AK27" s="528" t="s">
        <v>461</v>
      </c>
      <c r="AL27" s="526">
        <v>0.6</v>
      </c>
      <c r="AM27" s="2169" t="s">
        <v>180</v>
      </c>
      <c r="AN27" s="528" t="s">
        <v>461</v>
      </c>
      <c r="AO27" s="2170">
        <v>0.6</v>
      </c>
      <c r="AP27" s="2149">
        <f>(M27+R27+W27+AB27)-B27</f>
        <v>-10</v>
      </c>
      <c r="AQ27" s="80">
        <f>(N27+S27+X27+AC27)-(C27+D27)</f>
        <v>-10</v>
      </c>
      <c r="AR27" s="81">
        <f>(O27+T27+Y27+AD27)-H27</f>
        <v>0</v>
      </c>
    </row>
    <row r="28" spans="1:44" s="11" customFormat="1">
      <c r="A28" s="2171" t="s">
        <v>381</v>
      </c>
      <c r="B28" s="581">
        <f>SUM(B26:B27)</f>
        <v>20</v>
      </c>
      <c r="C28" s="581">
        <f>SUM(C26:C27)</f>
        <v>20</v>
      </c>
      <c r="D28" s="582">
        <f t="shared" ref="D28:H28" si="20">SUM(D26:D27)</f>
        <v>0</v>
      </c>
      <c r="E28" s="583">
        <f t="shared" si="20"/>
        <v>0</v>
      </c>
      <c r="F28" s="581">
        <f t="shared" ref="F28:G28" si="21">SUM(F26:F27)</f>
        <v>0</v>
      </c>
      <c r="G28" s="584">
        <f t="shared" si="21"/>
        <v>0</v>
      </c>
      <c r="H28" s="585">
        <f t="shared" si="20"/>
        <v>0</v>
      </c>
      <c r="I28" s="492"/>
      <c r="J28" s="95"/>
      <c r="K28" s="298"/>
      <c r="L28" s="299"/>
      <c r="M28" s="2177"/>
      <c r="N28" s="2177"/>
      <c r="O28" s="2178"/>
      <c r="P28" s="1038"/>
      <c r="Q28" s="1038"/>
      <c r="R28" s="494"/>
      <c r="S28" s="494"/>
      <c r="T28" s="494"/>
      <c r="U28" s="1037"/>
      <c r="V28" s="1037"/>
      <c r="W28" s="493"/>
      <c r="X28" s="493"/>
      <c r="Y28" s="493"/>
      <c r="Z28" s="1038"/>
      <c r="AA28" s="1038"/>
      <c r="AB28" s="493"/>
      <c r="AC28" s="493"/>
      <c r="AD28" s="493"/>
      <c r="AE28" s="2153"/>
      <c r="AF28" s="581"/>
      <c r="AG28" s="2153"/>
      <c r="AH28" s="581"/>
      <c r="AI28" s="2154">
        <f>SUM(AI26:AI27)</f>
        <v>0.4</v>
      </c>
      <c r="AJ28" s="2155"/>
      <c r="AK28" s="501"/>
      <c r="AL28" s="529">
        <f>SUM(AL26:AL27)</f>
        <v>0.6</v>
      </c>
      <c r="AM28" s="2198"/>
      <c r="AN28" s="501"/>
      <c r="AO28" s="2156">
        <f>SUM(AO26:AO27)</f>
        <v>0.6</v>
      </c>
      <c r="AP28" s="2157"/>
      <c r="AQ28" s="2158"/>
      <c r="AR28" s="2158"/>
    </row>
    <row r="29" spans="1:44" s="11" customFormat="1" ht="28.9" customHeight="1">
      <c r="A29" s="5041" t="s">
        <v>490</v>
      </c>
      <c r="B29" s="531">
        <v>10</v>
      </c>
      <c r="C29" s="531">
        <v>10</v>
      </c>
      <c r="D29" s="460">
        <f>SUM(E29:G29)</f>
        <v>0</v>
      </c>
      <c r="E29" s="461"/>
      <c r="F29" s="462"/>
      <c r="G29" s="2138"/>
      <c r="H29" s="464"/>
      <c r="I29" s="2139" t="s">
        <v>491</v>
      </c>
      <c r="J29" s="2140"/>
      <c r="K29" s="534" t="s">
        <v>411</v>
      </c>
      <c r="L29" s="509" t="s">
        <v>472</v>
      </c>
      <c r="M29" s="577"/>
      <c r="N29" s="577"/>
      <c r="O29" s="577"/>
      <c r="P29" s="2191"/>
      <c r="Q29" s="2191"/>
      <c r="R29" s="577"/>
      <c r="S29" s="577"/>
      <c r="T29" s="577"/>
      <c r="U29" s="2192"/>
      <c r="V29" s="2192"/>
      <c r="W29" s="577"/>
      <c r="X29" s="577"/>
      <c r="Y29" s="577"/>
      <c r="Z29" s="2192"/>
      <c r="AA29" s="2192"/>
      <c r="AB29" s="577"/>
      <c r="AC29" s="548"/>
      <c r="AD29" s="548"/>
      <c r="AE29" s="2143"/>
      <c r="AF29" s="2144"/>
      <c r="AG29" s="2143"/>
      <c r="AH29" s="2144"/>
      <c r="AI29" s="2144"/>
      <c r="AJ29" s="2169" t="s">
        <v>180</v>
      </c>
      <c r="AK29" s="528" t="s">
        <v>461</v>
      </c>
      <c r="AL29" s="526">
        <v>0.6</v>
      </c>
      <c r="AM29" s="2169" t="s">
        <v>180</v>
      </c>
      <c r="AN29" s="528" t="s">
        <v>461</v>
      </c>
      <c r="AO29" s="2170">
        <v>0.6</v>
      </c>
      <c r="AP29" s="2149">
        <f>(M29+R29+W29+AB29)-B29</f>
        <v>-10</v>
      </c>
      <c r="AQ29" s="80">
        <f>(N29+S29+X29+AC29)-(C29+D29)</f>
        <v>-10</v>
      </c>
      <c r="AR29" s="81">
        <f>(O29+T29+Y29+AD29)-H29</f>
        <v>0</v>
      </c>
    </row>
    <row r="30" spans="1:44" s="11" customFormat="1" ht="28.9" customHeight="1">
      <c r="A30" s="5042"/>
      <c r="B30" s="462"/>
      <c r="C30" s="462"/>
      <c r="D30" s="460">
        <f>SUM(E30:G30)</f>
        <v>30</v>
      </c>
      <c r="E30" s="461"/>
      <c r="F30" s="137">
        <v>30</v>
      </c>
      <c r="G30" s="2138"/>
      <c r="H30" s="464"/>
      <c r="I30" s="532" t="s">
        <v>492</v>
      </c>
      <c r="J30" s="2166"/>
      <c r="K30" s="148" t="s">
        <v>493</v>
      </c>
      <c r="L30" s="149" t="s">
        <v>494</v>
      </c>
      <c r="M30" s="519"/>
      <c r="N30" s="519"/>
      <c r="O30" s="519"/>
      <c r="P30" s="2190"/>
      <c r="Q30" s="2190"/>
      <c r="R30" s="519"/>
      <c r="S30" s="519"/>
      <c r="T30" s="519"/>
      <c r="U30" s="2199"/>
      <c r="V30" s="2199"/>
      <c r="W30" s="519"/>
      <c r="X30" s="519"/>
      <c r="Y30" s="519"/>
      <c r="Z30" s="2199"/>
      <c r="AA30" s="2199"/>
      <c r="AB30" s="519"/>
      <c r="AC30" s="520"/>
      <c r="AD30" s="520"/>
      <c r="AE30" s="2160" t="s">
        <v>180</v>
      </c>
      <c r="AF30" s="1200">
        <v>0.4</v>
      </c>
      <c r="AG30" s="2143"/>
      <c r="AH30" s="2144"/>
      <c r="AI30" s="1200">
        <f>SUM(AF30:AH30)</f>
        <v>0.4</v>
      </c>
      <c r="AJ30" s="2203"/>
      <c r="AK30" s="2204"/>
      <c r="AL30" s="2205"/>
      <c r="AM30" s="2203"/>
      <c r="AN30" s="2204"/>
      <c r="AO30" s="2206"/>
      <c r="AP30" s="2149">
        <f>(M30+R30+W30+AB30)-B30</f>
        <v>0</v>
      </c>
      <c r="AQ30" s="80">
        <f>(N30+S30+X30+AC30)-(C30+D30)</f>
        <v>-30</v>
      </c>
      <c r="AR30" s="81">
        <f>(O30+T30+Y30+AD30)-H30</f>
        <v>0</v>
      </c>
    </row>
    <row r="31" spans="1:44" s="11" customFormat="1">
      <c r="A31" s="2171" t="s">
        <v>420</v>
      </c>
      <c r="B31" s="581">
        <f>SUM(B29:B30)</f>
        <v>10</v>
      </c>
      <c r="C31" s="581">
        <f>SUM(C29:C30)</f>
        <v>10</v>
      </c>
      <c r="D31" s="582">
        <f>SUM(D29:D30)</f>
        <v>30</v>
      </c>
      <c r="E31" s="583">
        <f t="shared" ref="E31:H31" si="22">SUM(E29:E30)</f>
        <v>0</v>
      </c>
      <c r="F31" s="581">
        <f t="shared" ref="F31:G31" si="23">SUM(F29:F30)</f>
        <v>30</v>
      </c>
      <c r="G31" s="584">
        <f t="shared" si="23"/>
        <v>0</v>
      </c>
      <c r="H31" s="585">
        <f t="shared" si="22"/>
        <v>0</v>
      </c>
      <c r="I31" s="492"/>
      <c r="J31" s="95"/>
      <c r="K31" s="298"/>
      <c r="L31" s="299"/>
      <c r="M31" s="2177"/>
      <c r="N31" s="2177"/>
      <c r="O31" s="2178"/>
      <c r="P31" s="1038"/>
      <c r="Q31" s="1038"/>
      <c r="R31" s="494"/>
      <c r="S31" s="494"/>
      <c r="T31" s="494"/>
      <c r="U31" s="1037"/>
      <c r="V31" s="1037"/>
      <c r="W31" s="493"/>
      <c r="X31" s="493"/>
      <c r="Y31" s="493"/>
      <c r="Z31" s="1038"/>
      <c r="AA31" s="1038"/>
      <c r="AB31" s="493"/>
      <c r="AC31" s="493"/>
      <c r="AD31" s="493"/>
      <c r="AE31" s="2153"/>
      <c r="AF31" s="581"/>
      <c r="AG31" s="2153"/>
      <c r="AH31" s="581"/>
      <c r="AI31" s="2154">
        <f>SUM(AI29:AI30)</f>
        <v>0.4</v>
      </c>
      <c r="AJ31" s="2185"/>
      <c r="AK31" s="487"/>
      <c r="AL31" s="2186"/>
      <c r="AM31" s="491"/>
      <c r="AN31" s="487"/>
      <c r="AO31" s="2156">
        <f>SUM(AO29:AO30)</f>
        <v>0.6</v>
      </c>
      <c r="AP31" s="2157"/>
      <c r="AQ31" s="2158"/>
      <c r="AR31" s="2158"/>
    </row>
    <row r="32" spans="1:44" s="11" customFormat="1" ht="28.9" customHeight="1">
      <c r="A32" s="2207" t="s">
        <v>473</v>
      </c>
      <c r="B32" s="544"/>
      <c r="C32" s="544"/>
      <c r="D32" s="460">
        <f>SUM(E32:G32)</f>
        <v>20</v>
      </c>
      <c r="E32" s="572">
        <v>20</v>
      </c>
      <c r="F32" s="462"/>
      <c r="G32" s="463"/>
      <c r="H32" s="464"/>
      <c r="I32" s="2139" t="s">
        <v>495</v>
      </c>
      <c r="J32" s="2208">
        <v>2</v>
      </c>
      <c r="K32" s="592" t="s">
        <v>417</v>
      </c>
      <c r="L32" s="593" t="s">
        <v>315</v>
      </c>
      <c r="M32" s="468"/>
      <c r="N32" s="468">
        <v>40</v>
      </c>
      <c r="O32" s="468"/>
      <c r="P32" s="2209"/>
      <c r="Q32" s="2209"/>
      <c r="R32" s="468"/>
      <c r="S32" s="468"/>
      <c r="T32" s="468"/>
      <c r="U32" s="2210"/>
      <c r="V32" s="2210"/>
      <c r="W32" s="468"/>
      <c r="X32" s="468"/>
      <c r="Y32" s="468"/>
      <c r="Z32" s="2210"/>
      <c r="AA32" s="2210"/>
      <c r="AB32" s="468"/>
      <c r="AC32" s="2211"/>
      <c r="AD32" s="2211"/>
      <c r="AE32" s="2183" t="s">
        <v>228</v>
      </c>
      <c r="AF32" s="556">
        <v>0.5</v>
      </c>
      <c r="AG32" s="2183" t="s">
        <v>229</v>
      </c>
      <c r="AH32" s="556">
        <v>0.5</v>
      </c>
      <c r="AI32" s="1200">
        <f>SUM(AF32:AH32)</f>
        <v>1</v>
      </c>
      <c r="AJ32" s="2212"/>
      <c r="AK32" s="2213"/>
      <c r="AL32" s="2214"/>
      <c r="AM32" s="2212"/>
      <c r="AN32" s="2213"/>
      <c r="AO32" s="2215"/>
      <c r="AP32" s="2149">
        <f>(M32+R32+W32+AB32)-B32</f>
        <v>0</v>
      </c>
      <c r="AQ32" s="80">
        <f>(N32+S32+X32+AC32)-(C32+D32)</f>
        <v>20</v>
      </c>
      <c r="AR32" s="81">
        <f>(O32+T32+Y32+AD32)-H32</f>
        <v>0</v>
      </c>
    </row>
    <row r="33" spans="1:44" s="11" customFormat="1">
      <c r="A33" s="2171" t="s">
        <v>420</v>
      </c>
      <c r="B33" s="581">
        <f>SUM(B32)</f>
        <v>0</v>
      </c>
      <c r="C33" s="581">
        <f t="shared" ref="C33:H33" si="24">SUM(C32)</f>
        <v>0</v>
      </c>
      <c r="D33" s="582">
        <f t="shared" si="24"/>
        <v>20</v>
      </c>
      <c r="E33" s="583">
        <f t="shared" si="24"/>
        <v>20</v>
      </c>
      <c r="F33" s="581">
        <f t="shared" ref="F33:G33" si="25">SUM(F32)</f>
        <v>0</v>
      </c>
      <c r="G33" s="584">
        <f t="shared" si="25"/>
        <v>0</v>
      </c>
      <c r="H33" s="585">
        <f t="shared" si="24"/>
        <v>0</v>
      </c>
      <c r="I33" s="492"/>
      <c r="J33" s="95"/>
      <c r="K33" s="298"/>
      <c r="L33" s="299"/>
      <c r="M33" s="493"/>
      <c r="N33" s="493"/>
      <c r="O33" s="493"/>
      <c r="P33" s="1038"/>
      <c r="Q33" s="1038"/>
      <c r="R33" s="494"/>
      <c r="S33" s="494"/>
      <c r="T33" s="494"/>
      <c r="U33" s="1037"/>
      <c r="V33" s="1037"/>
      <c r="W33" s="493"/>
      <c r="X33" s="493"/>
      <c r="Y33" s="493"/>
      <c r="Z33" s="1038"/>
      <c r="AA33" s="1038"/>
      <c r="AB33" s="493"/>
      <c r="AC33" s="493"/>
      <c r="AD33" s="493"/>
      <c r="AE33" s="581"/>
      <c r="AF33" s="581"/>
      <c r="AG33" s="2153"/>
      <c r="AH33" s="581"/>
      <c r="AI33" s="2154">
        <f>SUM(AI32)</f>
        <v>1</v>
      </c>
      <c r="AJ33" s="2185"/>
      <c r="AK33" s="487"/>
      <c r="AL33" s="2186"/>
      <c r="AM33" s="491"/>
      <c r="AN33" s="487"/>
      <c r="AO33" s="488"/>
      <c r="AP33" s="2157"/>
      <c r="AQ33" s="2158"/>
      <c r="AR33" s="2158"/>
    </row>
    <row r="34" spans="1:44" s="11" customFormat="1" ht="28.9" customHeight="1">
      <c r="A34" s="2159" t="s">
        <v>496</v>
      </c>
      <c r="B34" s="544"/>
      <c r="C34" s="544"/>
      <c r="D34" s="460">
        <f>SUM(E34:G34)</f>
        <v>0</v>
      </c>
      <c r="E34" s="461"/>
      <c r="F34" s="462"/>
      <c r="G34" s="2138"/>
      <c r="H34" s="464"/>
      <c r="I34" s="2139" t="s">
        <v>446</v>
      </c>
      <c r="J34" s="2140"/>
      <c r="K34" s="1406"/>
      <c r="L34" s="467"/>
      <c r="M34" s="1407"/>
      <c r="N34" s="1407"/>
      <c r="O34" s="1407"/>
      <c r="P34" s="2141"/>
      <c r="Q34" s="2141"/>
      <c r="R34" s="1407"/>
      <c r="S34" s="1407"/>
      <c r="T34" s="1407"/>
      <c r="U34" s="2142"/>
      <c r="V34" s="2142"/>
      <c r="W34" s="1407"/>
      <c r="X34" s="1407"/>
      <c r="Y34" s="1407"/>
      <c r="Z34" s="2142"/>
      <c r="AA34" s="2142"/>
      <c r="AB34" s="1407"/>
      <c r="AC34" s="1607"/>
      <c r="AD34" s="1607"/>
      <c r="AE34" s="2144"/>
      <c r="AF34" s="2144"/>
      <c r="AG34" s="2143"/>
      <c r="AH34" s="2144"/>
      <c r="AI34" s="2144"/>
      <c r="AJ34" s="2216" t="s">
        <v>191</v>
      </c>
      <c r="AK34" s="2146" t="s">
        <v>497</v>
      </c>
      <c r="AL34" s="2200">
        <v>1</v>
      </c>
      <c r="AM34" s="2217" t="s">
        <v>191</v>
      </c>
      <c r="AN34" s="2146" t="s">
        <v>497</v>
      </c>
      <c r="AO34" s="2201">
        <v>1</v>
      </c>
      <c r="AP34" s="2149">
        <f>(M34+R34+W34+AB34)-B34</f>
        <v>0</v>
      </c>
      <c r="AQ34" s="80">
        <f>(N34+S34+X34+AC34)-(C34+D34)</f>
        <v>0</v>
      </c>
      <c r="AR34" s="81">
        <f>(O34+T34+Y34+AD34)-H34</f>
        <v>0</v>
      </c>
    </row>
    <row r="35" spans="1:44" s="11" customFormat="1" ht="15.75" thickBot="1">
      <c r="A35" s="2150" t="s">
        <v>469</v>
      </c>
      <c r="B35" s="581">
        <f>SUM(B34)</f>
        <v>0</v>
      </c>
      <c r="C35" s="581">
        <f t="shared" ref="C35" si="26">SUM(C34)</f>
        <v>0</v>
      </c>
      <c r="D35" s="582">
        <f t="shared" ref="D35" si="27">SUM(D34)</f>
        <v>0</v>
      </c>
      <c r="E35" s="2218">
        <f t="shared" ref="E35" si="28">SUM(E34)</f>
        <v>0</v>
      </c>
      <c r="F35" s="2219">
        <f t="shared" ref="F35:G35" si="29">SUM(F34)</f>
        <v>0</v>
      </c>
      <c r="G35" s="2220">
        <f t="shared" si="29"/>
        <v>0</v>
      </c>
      <c r="H35" s="585">
        <f t="shared" ref="H35" si="30">SUM(H34)</f>
        <v>0</v>
      </c>
      <c r="I35" s="492"/>
      <c r="J35" s="95"/>
      <c r="K35" s="298"/>
      <c r="L35" s="299"/>
      <c r="M35" s="493"/>
      <c r="N35" s="493"/>
      <c r="O35" s="493"/>
      <c r="P35" s="1038"/>
      <c r="Q35" s="1038"/>
      <c r="R35" s="494"/>
      <c r="S35" s="494"/>
      <c r="T35" s="494"/>
      <c r="U35" s="1037"/>
      <c r="V35" s="1037"/>
      <c r="W35" s="493"/>
      <c r="X35" s="493"/>
      <c r="Y35" s="493"/>
      <c r="Z35" s="1038"/>
      <c r="AA35" s="1038"/>
      <c r="AB35" s="493"/>
      <c r="AC35" s="493"/>
      <c r="AD35" s="493"/>
      <c r="AE35" s="581"/>
      <c r="AF35" s="582"/>
      <c r="AG35" s="582"/>
      <c r="AH35" s="582"/>
      <c r="AI35" s="2186"/>
      <c r="AJ35" s="2185"/>
      <c r="AK35" s="487"/>
      <c r="AL35" s="529">
        <f>SUM(AL34)</f>
        <v>1</v>
      </c>
      <c r="AM35" s="2198"/>
      <c r="AN35" s="501"/>
      <c r="AO35" s="2156">
        <f>SUM(AO34)</f>
        <v>1</v>
      </c>
      <c r="AP35" s="2157"/>
      <c r="AQ35" s="2158"/>
      <c r="AR35" s="2158"/>
    </row>
    <row r="36" spans="1:44" s="11" customFormat="1" ht="15.75" thickBot="1">
      <c r="A36" s="2221" t="s">
        <v>255</v>
      </c>
      <c r="B36" s="2222">
        <f t="shared" ref="B36:H36" si="31">B31+B28+B25+B21+B16+B14+B11+B8+B18+B35+B33</f>
        <v>195</v>
      </c>
      <c r="C36" s="2222">
        <f t="shared" si="31"/>
        <v>190</v>
      </c>
      <c r="D36" s="2223">
        <f t="shared" si="31"/>
        <v>70</v>
      </c>
      <c r="E36" s="2224">
        <f t="shared" si="31"/>
        <v>40</v>
      </c>
      <c r="F36" s="2225">
        <f t="shared" si="31"/>
        <v>30</v>
      </c>
      <c r="G36" s="2226">
        <f t="shared" si="31"/>
        <v>0</v>
      </c>
      <c r="H36" s="2227">
        <f t="shared" si="31"/>
        <v>0</v>
      </c>
      <c r="I36" s="2228"/>
      <c r="J36" s="2229"/>
      <c r="K36" s="2230"/>
      <c r="L36" s="2231"/>
      <c r="M36" s="2232"/>
      <c r="N36" s="2232"/>
      <c r="O36" s="2232"/>
      <c r="P36" s="2233"/>
      <c r="Q36" s="2233"/>
      <c r="R36" s="2232"/>
      <c r="S36" s="2232"/>
      <c r="T36" s="2232"/>
      <c r="U36" s="2233"/>
      <c r="V36" s="2233"/>
      <c r="W36" s="2232"/>
      <c r="X36" s="2232"/>
      <c r="Y36" s="2232"/>
      <c r="Z36" s="2233"/>
      <c r="AA36" s="2233"/>
      <c r="AB36" s="2232"/>
      <c r="AC36" s="2232"/>
      <c r="AD36" s="2232"/>
      <c r="AE36" s="2233"/>
      <c r="AF36" s="2234"/>
      <c r="AG36" s="2234"/>
      <c r="AH36" s="2234"/>
      <c r="AI36" s="2234"/>
      <c r="AJ36" s="2235"/>
      <c r="AK36" s="2236"/>
      <c r="AL36" s="2237"/>
      <c r="AM36" s="2238"/>
      <c r="AN36" s="2236"/>
      <c r="AO36" s="2239"/>
      <c r="AP36" s="2240"/>
      <c r="AQ36" s="2241"/>
      <c r="AR36" s="2241"/>
    </row>
    <row r="37" spans="1:44" ht="15.75" thickBot="1">
      <c r="A37" s="2126"/>
      <c r="B37" s="2242"/>
      <c r="C37" s="2242"/>
      <c r="D37" s="2242"/>
      <c r="E37" s="2242"/>
      <c r="F37" s="2242"/>
      <c r="G37" s="2242"/>
      <c r="H37" s="2242"/>
      <c r="I37" s="2243"/>
      <c r="J37" s="2244"/>
      <c r="K37" s="2245"/>
      <c r="L37" s="2126"/>
      <c r="M37" s="2246"/>
      <c r="N37" s="2246"/>
      <c r="O37" s="2246"/>
      <c r="P37" s="2247"/>
      <c r="Q37" s="2247"/>
      <c r="R37" s="2246"/>
      <c r="S37" s="2246"/>
      <c r="T37" s="2246"/>
      <c r="U37" s="2247"/>
      <c r="V37" s="2247"/>
      <c r="W37" s="2246"/>
      <c r="X37" s="2246"/>
      <c r="Y37" s="2246"/>
      <c r="Z37" s="2247"/>
      <c r="AA37" s="2247"/>
      <c r="AB37" s="2246"/>
      <c r="AC37" s="2246"/>
      <c r="AD37" s="2246"/>
      <c r="AE37" s="5414"/>
      <c r="AF37" s="5414"/>
      <c r="AG37" s="5414"/>
      <c r="AH37" s="5414"/>
      <c r="AI37" s="5414"/>
      <c r="AJ37" s="5415"/>
      <c r="AK37" s="5415"/>
      <c r="AL37" s="5415"/>
      <c r="AM37" s="5414"/>
      <c r="AN37" s="5414"/>
      <c r="AO37" s="5414"/>
      <c r="AP37" s="2130"/>
      <c r="AQ37" s="2130"/>
    </row>
    <row r="38" spans="1:44" ht="16.5" thickBot="1">
      <c r="A38" s="206" t="s">
        <v>124</v>
      </c>
      <c r="D38" s="207"/>
      <c r="E38" s="207"/>
      <c r="F38" s="207"/>
      <c r="G38" s="207"/>
      <c r="H38" s="207"/>
      <c r="I38" s="206" t="s">
        <v>124</v>
      </c>
      <c r="J38" s="2248"/>
      <c r="K38" s="959"/>
      <c r="L38" s="960"/>
      <c r="M38" s="961"/>
      <c r="N38" s="961"/>
      <c r="O38" s="961"/>
      <c r="P38" s="1148"/>
      <c r="Q38" s="1148"/>
      <c r="R38" s="961"/>
      <c r="S38" s="961"/>
      <c r="T38" s="961"/>
      <c r="U38" s="1148"/>
      <c r="V38" s="1148"/>
      <c r="W38" s="961"/>
      <c r="X38" s="961"/>
      <c r="Y38" s="961"/>
      <c r="Z38" s="1148"/>
      <c r="AA38" s="1148"/>
      <c r="AB38" s="961"/>
      <c r="AC38" s="961"/>
      <c r="AD38" s="961"/>
      <c r="AE38" s="1148"/>
      <c r="AF38" s="1148"/>
      <c r="AG38" s="1148"/>
      <c r="AH38" s="1356"/>
      <c r="AI38" s="5028" t="s">
        <v>256</v>
      </c>
      <c r="AJ38" s="5029"/>
      <c r="AK38" s="5029"/>
      <c r="AL38" s="5030"/>
      <c r="AM38" s="5004" t="s">
        <v>257</v>
      </c>
      <c r="AN38" s="5005"/>
      <c r="AO38" s="5005"/>
      <c r="AP38" s="5006"/>
      <c r="AQ38" s="2130"/>
    </row>
    <row r="39" spans="1:44" ht="16.5" thickBot="1">
      <c r="A39" s="211" t="s">
        <v>258</v>
      </c>
      <c r="D39" s="207"/>
      <c r="E39" s="207"/>
      <c r="F39" s="207"/>
      <c r="G39" s="207"/>
      <c r="H39" s="207"/>
      <c r="I39" s="212" t="s">
        <v>259</v>
      </c>
      <c r="J39" s="2249"/>
      <c r="K39" s="959"/>
      <c r="L39" s="960"/>
      <c r="M39" s="961"/>
      <c r="N39" s="961"/>
      <c r="O39" s="961"/>
      <c r="P39" s="1148"/>
      <c r="Q39" s="1148"/>
      <c r="R39" s="961"/>
      <c r="S39" s="961"/>
      <c r="T39" s="961"/>
      <c r="U39" s="1148"/>
      <c r="V39" s="1148"/>
      <c r="W39" s="961"/>
      <c r="X39" s="961"/>
      <c r="Y39" s="961"/>
      <c r="Z39" s="1148"/>
      <c r="AA39" s="1148"/>
      <c r="AB39" s="961"/>
      <c r="AC39" s="961"/>
      <c r="AD39" s="961"/>
      <c r="AE39" s="1148"/>
      <c r="AF39" s="1148"/>
      <c r="AG39" s="1148"/>
      <c r="AH39" s="1356"/>
      <c r="AI39" s="4979" t="s">
        <v>498</v>
      </c>
      <c r="AJ39" s="4980"/>
      <c r="AK39" s="4980"/>
      <c r="AL39" s="4981"/>
      <c r="AM39" s="2250" t="s">
        <v>261</v>
      </c>
      <c r="AN39" s="2251" t="s">
        <v>262</v>
      </c>
      <c r="AO39" s="2251" t="s">
        <v>263</v>
      </c>
      <c r="AP39" s="672" t="s">
        <v>454</v>
      </c>
      <c r="AQ39" s="2130"/>
    </row>
    <row r="40" spans="1:44" ht="16.5" thickBot="1">
      <c r="A40" s="216" t="s">
        <v>265</v>
      </c>
      <c r="D40" s="207"/>
      <c r="E40" s="207"/>
      <c r="F40" s="207"/>
      <c r="G40" s="207"/>
      <c r="H40" s="207"/>
      <c r="I40" s="212" t="s">
        <v>266</v>
      </c>
      <c r="J40" s="2249"/>
      <c r="K40" s="2245"/>
      <c r="L40" s="2126"/>
      <c r="M40" s="2246"/>
      <c r="N40" s="2246"/>
      <c r="O40" s="2246"/>
      <c r="P40" s="2247"/>
      <c r="Q40" s="2247"/>
      <c r="R40" s="2246"/>
      <c r="S40" s="2246"/>
      <c r="T40" s="2246"/>
      <c r="U40" s="2247"/>
      <c r="V40" s="2247"/>
      <c r="W40" s="2246"/>
      <c r="X40" s="2246"/>
      <c r="Y40" s="2246"/>
      <c r="Z40" s="2247"/>
      <c r="AA40" s="2247"/>
      <c r="AB40" s="2246"/>
      <c r="AC40" s="961"/>
      <c r="AD40" s="961"/>
      <c r="AE40" s="1148"/>
      <c r="AF40" s="1148"/>
      <c r="AG40" s="1148"/>
      <c r="AH40" s="2247"/>
      <c r="AI40" s="4982" t="s">
        <v>499</v>
      </c>
      <c r="AJ40" s="4983"/>
      <c r="AK40" s="4983"/>
      <c r="AL40" s="4984"/>
      <c r="AM40" s="2252">
        <f>B36</f>
        <v>195</v>
      </c>
      <c r="AN40" s="2252">
        <f>C36</f>
        <v>190</v>
      </c>
      <c r="AO40" s="2253">
        <f>D36</f>
        <v>70</v>
      </c>
      <c r="AP40" s="675">
        <f>H36</f>
        <v>0</v>
      </c>
      <c r="AQ40" s="2130"/>
    </row>
    <row r="41" spans="1:44" ht="16.5" thickBot="1">
      <c r="A41" s="211" t="s">
        <v>268</v>
      </c>
      <c r="D41" s="207"/>
      <c r="E41" s="207"/>
      <c r="F41" s="207"/>
      <c r="G41" s="207"/>
      <c r="H41" s="207"/>
      <c r="I41" s="212" t="s">
        <v>269</v>
      </c>
      <c r="J41" s="2249"/>
      <c r="K41" s="2245"/>
      <c r="L41" s="2126"/>
      <c r="M41" s="2246"/>
      <c r="N41" s="2246"/>
      <c r="O41" s="2246"/>
      <c r="P41" s="2247"/>
      <c r="Q41" s="2247"/>
      <c r="R41" s="2246"/>
      <c r="S41" s="2246"/>
      <c r="T41" s="2246"/>
      <c r="U41" s="2247"/>
      <c r="V41" s="2247"/>
      <c r="W41" s="2246"/>
      <c r="X41" s="2246"/>
      <c r="Y41" s="2246"/>
      <c r="Z41" s="2247"/>
      <c r="AA41" s="2247"/>
      <c r="AB41" s="2246"/>
      <c r="AC41" s="2246"/>
      <c r="AD41" s="2246"/>
      <c r="AE41" s="678"/>
      <c r="AF41" s="678"/>
      <c r="AG41" s="678"/>
      <c r="AH41" s="678"/>
      <c r="AI41" s="5035" t="s">
        <v>369</v>
      </c>
      <c r="AJ41" s="5036"/>
      <c r="AK41" s="5036"/>
      <c r="AL41" s="5037"/>
      <c r="AN41" s="2256" t="s">
        <v>271</v>
      </c>
      <c r="AO41" s="678"/>
      <c r="AP41" s="678"/>
      <c r="AQ41" s="2130"/>
    </row>
    <row r="42" spans="1:44" ht="16.5" thickBot="1">
      <c r="A42" s="223" t="s">
        <v>272</v>
      </c>
      <c r="D42" s="207"/>
      <c r="E42" s="207"/>
      <c r="F42" s="207"/>
      <c r="G42" s="207"/>
      <c r="H42" s="207"/>
      <c r="I42" s="212" t="s">
        <v>273</v>
      </c>
      <c r="J42" s="2249"/>
      <c r="K42" s="2245"/>
      <c r="L42" s="2126"/>
      <c r="M42" s="2246"/>
      <c r="N42" s="2246"/>
      <c r="O42" s="2246"/>
      <c r="P42" s="2247"/>
      <c r="Q42" s="2247"/>
      <c r="R42" s="2246"/>
      <c r="S42" s="2246"/>
      <c r="T42" s="2246"/>
      <c r="U42" s="2247"/>
      <c r="V42" s="2247"/>
      <c r="W42" s="2246"/>
      <c r="X42" s="2246"/>
      <c r="Y42" s="2246"/>
      <c r="Z42" s="2247"/>
      <c r="AA42" s="2247"/>
      <c r="AB42" s="2246"/>
      <c r="AC42" s="2246"/>
      <c r="AD42" s="2246"/>
      <c r="AE42" s="678"/>
      <c r="AF42" s="678"/>
      <c r="AG42" s="678"/>
      <c r="AH42" s="678"/>
      <c r="AI42" s="5038" t="s">
        <v>274</v>
      </c>
      <c r="AJ42" s="5039"/>
      <c r="AK42" s="5039"/>
      <c r="AL42" s="5040"/>
      <c r="AN42" s="2253">
        <f>AM40+AN40+AO40+AP40</f>
        <v>455</v>
      </c>
      <c r="AO42" s="678"/>
      <c r="AP42" s="678"/>
      <c r="AQ42" s="2130"/>
    </row>
    <row r="43" spans="1:44" ht="15.75">
      <c r="A43" s="223" t="s">
        <v>275</v>
      </c>
      <c r="D43" s="207"/>
      <c r="E43" s="207"/>
      <c r="F43" s="207"/>
      <c r="G43" s="207"/>
      <c r="H43" s="207"/>
      <c r="I43" s="225" t="s">
        <v>276</v>
      </c>
      <c r="J43" s="2249"/>
      <c r="K43" s="2245"/>
      <c r="L43" s="2126"/>
      <c r="M43" s="2246"/>
      <c r="N43" s="2246"/>
      <c r="O43" s="2246"/>
      <c r="P43" s="2247"/>
      <c r="Q43" s="2247"/>
      <c r="R43" s="2246"/>
      <c r="S43" s="2246"/>
      <c r="T43" s="2246"/>
      <c r="U43" s="2247"/>
      <c r="V43" s="2247"/>
      <c r="W43" s="2246"/>
      <c r="X43" s="2246"/>
      <c r="Y43" s="2246"/>
      <c r="Z43" s="2247"/>
      <c r="AA43" s="2247"/>
      <c r="AB43" s="2246"/>
      <c r="AC43" s="2246"/>
      <c r="AD43" s="2246"/>
      <c r="AE43" s="678"/>
      <c r="AF43" s="678"/>
      <c r="AG43" s="678"/>
      <c r="AH43" s="678"/>
      <c r="AI43" s="678"/>
      <c r="AJ43" s="678"/>
      <c r="AK43" s="678"/>
      <c r="AL43" s="678"/>
      <c r="AM43" s="678"/>
      <c r="AN43" s="678"/>
      <c r="AO43" s="678"/>
      <c r="AP43" s="2130"/>
      <c r="AQ43" s="2130"/>
    </row>
    <row r="44" spans="1:44" ht="15.75">
      <c r="A44" s="223" t="s">
        <v>277</v>
      </c>
      <c r="D44" s="207"/>
      <c r="E44" s="207"/>
      <c r="F44" s="207"/>
      <c r="G44" s="207"/>
      <c r="H44" s="207"/>
      <c r="I44" s="212" t="s">
        <v>278</v>
      </c>
      <c r="J44" s="2249"/>
      <c r="K44" s="2245"/>
      <c r="L44" s="2126"/>
      <c r="M44" s="2246"/>
      <c r="N44" s="2246"/>
      <c r="O44" s="2246"/>
      <c r="P44" s="2247"/>
      <c r="Q44" s="2247"/>
      <c r="R44" s="2246"/>
      <c r="S44" s="2246"/>
      <c r="T44" s="2246"/>
      <c r="U44" s="2247"/>
      <c r="V44" s="2247"/>
      <c r="W44" s="2246"/>
      <c r="X44" s="2246"/>
      <c r="Y44" s="2246"/>
      <c r="Z44" s="2247"/>
      <c r="AA44" s="2247"/>
      <c r="AB44" s="2246"/>
      <c r="AC44" s="2246"/>
      <c r="AD44" s="2246"/>
      <c r="AE44" s="678"/>
      <c r="AF44" s="678"/>
      <c r="AG44" s="678"/>
      <c r="AH44" s="678"/>
      <c r="AI44" s="678"/>
      <c r="AJ44" s="678"/>
      <c r="AK44" s="678"/>
      <c r="AL44" s="678"/>
      <c r="AM44" s="678"/>
      <c r="AN44" s="678"/>
      <c r="AO44" s="678"/>
      <c r="AP44" s="2130"/>
      <c r="AQ44" s="2130"/>
    </row>
    <row r="45" spans="1:44" ht="15.75">
      <c r="A45" s="223" t="s">
        <v>279</v>
      </c>
      <c r="D45" s="207"/>
      <c r="E45" s="207"/>
      <c r="F45" s="207"/>
      <c r="G45" s="207"/>
      <c r="H45" s="207"/>
      <c r="I45" s="225" t="s">
        <v>280</v>
      </c>
      <c r="J45" s="2244"/>
      <c r="K45" s="2245"/>
      <c r="L45" s="2126"/>
      <c r="M45" s="2246"/>
      <c r="N45" s="2246"/>
      <c r="O45" s="2246"/>
      <c r="P45" s="2247"/>
      <c r="Q45" s="2247"/>
      <c r="R45" s="2246"/>
      <c r="S45" s="2246"/>
      <c r="T45" s="2246"/>
      <c r="U45" s="2247"/>
      <c r="V45" s="2247"/>
      <c r="W45" s="2246"/>
      <c r="X45" s="2246"/>
      <c r="Y45" s="2246"/>
      <c r="Z45" s="2247"/>
      <c r="AA45" s="2247"/>
      <c r="AB45" s="2246"/>
      <c r="AC45" s="2246"/>
      <c r="AD45" s="2246"/>
      <c r="AE45" s="678"/>
      <c r="AF45" s="678"/>
      <c r="AG45" s="678"/>
      <c r="AH45" s="678"/>
      <c r="AI45" s="678"/>
      <c r="AJ45" s="678"/>
      <c r="AK45" s="678"/>
      <c r="AO45" s="678"/>
      <c r="AP45" s="2130"/>
      <c r="AQ45" s="2130"/>
    </row>
    <row r="46" spans="1:44" ht="31.5">
      <c r="A46" s="223" t="s">
        <v>281</v>
      </c>
      <c r="D46" s="207"/>
      <c r="E46" s="207"/>
      <c r="F46" s="207"/>
      <c r="G46" s="207"/>
      <c r="H46" s="207"/>
      <c r="I46" s="225" t="s">
        <v>282</v>
      </c>
      <c r="J46" s="2244"/>
      <c r="K46" s="2245"/>
      <c r="L46" s="2126"/>
      <c r="M46" s="2246"/>
      <c r="N46" s="2246"/>
      <c r="O46" s="2246"/>
      <c r="P46" s="2247"/>
      <c r="Q46" s="2247"/>
      <c r="R46" s="2246"/>
      <c r="S46" s="2246"/>
      <c r="T46" s="2246"/>
      <c r="U46" s="2247"/>
      <c r="V46" s="2247"/>
      <c r="W46" s="2246"/>
      <c r="X46" s="2246"/>
      <c r="Y46" s="2246"/>
      <c r="Z46" s="2247"/>
      <c r="AA46" s="2247"/>
      <c r="AB46" s="2246"/>
      <c r="AC46" s="2246"/>
      <c r="AD46" s="2246"/>
      <c r="AE46" s="678"/>
      <c r="AF46" s="678"/>
      <c r="AG46" s="678"/>
      <c r="AH46" s="678"/>
      <c r="AI46" s="678"/>
      <c r="AJ46" s="678"/>
      <c r="AK46" s="678"/>
      <c r="AO46" s="678"/>
      <c r="AP46" s="2130"/>
      <c r="AQ46" s="2130"/>
    </row>
    <row r="47" spans="1:44" ht="16.5" thickBot="1">
      <c r="A47" s="226" t="s">
        <v>283</v>
      </c>
      <c r="D47" s="207"/>
      <c r="E47" s="207"/>
      <c r="F47" s="207"/>
      <c r="G47" s="207"/>
      <c r="H47" s="207"/>
      <c r="I47" s="227" t="s">
        <v>284</v>
      </c>
      <c r="J47" s="2244"/>
      <c r="K47" s="2245"/>
      <c r="L47" s="2126"/>
      <c r="M47" s="2246"/>
      <c r="N47" s="2246"/>
      <c r="O47" s="2246"/>
      <c r="P47" s="2247"/>
      <c r="Q47" s="2247"/>
      <c r="R47" s="2246"/>
      <c r="S47" s="2246"/>
      <c r="T47" s="2246"/>
      <c r="U47" s="2247"/>
      <c r="V47" s="2247"/>
      <c r="W47" s="2246"/>
      <c r="X47" s="2246"/>
      <c r="Y47" s="2246"/>
      <c r="Z47" s="2247"/>
      <c r="AA47" s="2247"/>
      <c r="AB47" s="2246"/>
      <c r="AC47" s="2246"/>
      <c r="AD47" s="2246"/>
      <c r="AE47" s="678"/>
      <c r="AF47" s="678"/>
      <c r="AG47" s="678"/>
      <c r="AH47" s="678"/>
      <c r="AI47" s="678"/>
      <c r="AJ47" s="678"/>
      <c r="AK47" s="678"/>
      <c r="AO47" s="678"/>
      <c r="AP47" s="2130"/>
      <c r="AQ47" s="2130"/>
    </row>
    <row r="48" spans="1:44">
      <c r="B48" s="11"/>
      <c r="C48" s="11"/>
      <c r="D48" s="11"/>
      <c r="E48" s="11"/>
      <c r="F48" s="11"/>
      <c r="G48" s="11"/>
      <c r="H48" s="11"/>
      <c r="I48" s="1572"/>
      <c r="J48" s="2244"/>
      <c r="K48" s="2245"/>
      <c r="L48" s="2126"/>
      <c r="M48" s="2246"/>
      <c r="N48" s="2246"/>
      <c r="O48" s="2246"/>
      <c r="P48" s="2247"/>
      <c r="Q48" s="2247"/>
      <c r="R48" s="2246"/>
      <c r="S48" s="2246"/>
      <c r="T48" s="2246"/>
      <c r="U48" s="2247"/>
      <c r="V48" s="2247"/>
      <c r="W48" s="2246"/>
      <c r="X48" s="2246"/>
      <c r="Y48" s="2246"/>
      <c r="Z48" s="2247"/>
      <c r="AA48" s="2247"/>
      <c r="AB48" s="2246"/>
      <c r="AC48" s="2246"/>
      <c r="AD48" s="2246"/>
      <c r="AE48" s="678"/>
      <c r="AF48" s="678"/>
      <c r="AG48" s="678"/>
      <c r="AH48" s="678"/>
      <c r="AI48" s="678"/>
      <c r="AJ48" s="678"/>
      <c r="AK48" s="678"/>
      <c r="AO48" s="678"/>
      <c r="AP48" s="2130"/>
      <c r="AQ48" s="2130"/>
    </row>
  </sheetData>
  <sheetProtection algorithmName="SHA-512" hashValue="uZVg3d5TL3ltDXgv6H6vpV0IZb4h/EQXJtJhezXQWIJ3LEU0o1z+GUl7GWYugyQeCqR1u5gb53vyrB9syPiiZw==" saltValue="TKYP9AkXwFwrgmQvjLLE5A==" spinCount="100000" sheet="1" objects="1" scenarios="1"/>
  <protectedRanges>
    <protectedRange sqref="K7:AD34" name="Plage1"/>
  </protectedRanges>
  <mergeCells count="33">
    <mergeCell ref="AE5:AH5"/>
    <mergeCell ref="A4:A5"/>
    <mergeCell ref="B4:D4"/>
    <mergeCell ref="I4:I5"/>
    <mergeCell ref="K4:O4"/>
    <mergeCell ref="P4:T4"/>
    <mergeCell ref="U4:Y4"/>
    <mergeCell ref="Z4:AD4"/>
    <mergeCell ref="AE4:AI4"/>
    <mergeCell ref="A29:A30"/>
    <mergeCell ref="A9:A10"/>
    <mergeCell ref="A12:A13"/>
    <mergeCell ref="A26:A27"/>
    <mergeCell ref="A22:A24"/>
    <mergeCell ref="AI40:AL40"/>
    <mergeCell ref="AI41:AL41"/>
    <mergeCell ref="AI42:AL42"/>
    <mergeCell ref="AE37:AI37"/>
    <mergeCell ref="AJ37:AK37"/>
    <mergeCell ref="AN37:AO37"/>
    <mergeCell ref="AL37:AM37"/>
    <mergeCell ref="AI38:AL38"/>
    <mergeCell ref="AI39:AL39"/>
    <mergeCell ref="AM38:AP38"/>
    <mergeCell ref="B3:I3"/>
    <mergeCell ref="A1:A2"/>
    <mergeCell ref="AE1:AK1"/>
    <mergeCell ref="AL1:AO1"/>
    <mergeCell ref="AL2:AO2"/>
    <mergeCell ref="B1:I2"/>
    <mergeCell ref="K1:L1"/>
    <mergeCell ref="K2:L2"/>
    <mergeCell ref="K3:L3"/>
  </mergeCells>
  <conditionalFormatting sqref="AI41:AI42">
    <cfRule type="cellIs" dxfId="786" priority="67" operator="equal">
      <formula>"_A_TROUVER"</formula>
    </cfRule>
  </conditionalFormatting>
  <conditionalFormatting sqref="AP7">
    <cfRule type="cellIs" dxfId="785" priority="65" operator="lessThan">
      <formula>0</formula>
    </cfRule>
  </conditionalFormatting>
  <conditionalFormatting sqref="AP9:AP10">
    <cfRule type="cellIs" dxfId="784" priority="59" operator="lessThan">
      <formula>0</formula>
    </cfRule>
  </conditionalFormatting>
  <conditionalFormatting sqref="AP12:AP13">
    <cfRule type="cellIs" dxfId="783" priority="53" operator="lessThan">
      <formula>0</formula>
    </cfRule>
  </conditionalFormatting>
  <conditionalFormatting sqref="AP15">
    <cfRule type="cellIs" dxfId="782" priority="47" operator="lessThan">
      <formula>0</formula>
    </cfRule>
  </conditionalFormatting>
  <conditionalFormatting sqref="AP17">
    <cfRule type="cellIs" dxfId="781" priority="41" operator="lessThan">
      <formula>0</formula>
    </cfRule>
  </conditionalFormatting>
  <conditionalFormatting sqref="AP20">
    <cfRule type="cellIs" dxfId="780" priority="35" operator="lessThan">
      <formula>0</formula>
    </cfRule>
  </conditionalFormatting>
  <conditionalFormatting sqref="AP22:AP24">
    <cfRule type="cellIs" dxfId="779" priority="29" operator="lessThan">
      <formula>0</formula>
    </cfRule>
  </conditionalFormatting>
  <conditionalFormatting sqref="AP26:AP27">
    <cfRule type="cellIs" dxfId="778" priority="23" operator="lessThan">
      <formula>0</formula>
    </cfRule>
  </conditionalFormatting>
  <conditionalFormatting sqref="AP29:AP30">
    <cfRule type="cellIs" dxfId="777" priority="17" operator="lessThan">
      <formula>0</formula>
    </cfRule>
  </conditionalFormatting>
  <conditionalFormatting sqref="AP32">
    <cfRule type="cellIs" dxfId="776" priority="11" operator="lessThan">
      <formula>0</formula>
    </cfRule>
  </conditionalFormatting>
  <conditionalFormatting sqref="AP34">
    <cfRule type="cellIs" dxfId="775" priority="5" operator="lessThan">
      <formula>0</formula>
    </cfRule>
  </conditionalFormatting>
  <conditionalFormatting sqref="AP7:AR7">
    <cfRule type="cellIs" dxfId="774" priority="62" operator="greaterThan">
      <formula>0</formula>
    </cfRule>
  </conditionalFormatting>
  <conditionalFormatting sqref="AP9:AR10">
    <cfRule type="cellIs" dxfId="773" priority="56" operator="greaterThan">
      <formula>0</formula>
    </cfRule>
  </conditionalFormatting>
  <conditionalFormatting sqref="AP12:AR13">
    <cfRule type="cellIs" dxfId="772" priority="50" operator="greaterThan">
      <formula>0</formula>
    </cfRule>
  </conditionalFormatting>
  <conditionalFormatting sqref="AP15:AR15">
    <cfRule type="cellIs" dxfId="771" priority="44" operator="greaterThan">
      <formula>0</formula>
    </cfRule>
  </conditionalFormatting>
  <conditionalFormatting sqref="AP17:AR17">
    <cfRule type="cellIs" dxfId="770" priority="38" operator="greaterThan">
      <formula>0</formula>
    </cfRule>
  </conditionalFormatting>
  <conditionalFormatting sqref="AP20:AR20">
    <cfRule type="cellIs" dxfId="769" priority="32" operator="greaterThan">
      <formula>0</formula>
    </cfRule>
  </conditionalFormatting>
  <conditionalFormatting sqref="AP22:AR24">
    <cfRule type="cellIs" dxfId="768" priority="26" operator="greaterThan">
      <formula>0</formula>
    </cfRule>
  </conditionalFormatting>
  <conditionalFormatting sqref="AP26:AR27">
    <cfRule type="cellIs" dxfId="767" priority="20" operator="greaterThan">
      <formula>0</formula>
    </cfRule>
  </conditionalFormatting>
  <conditionalFormatting sqref="AP29:AR30">
    <cfRule type="cellIs" dxfId="766" priority="14" operator="greaterThan">
      <formula>0</formula>
    </cfRule>
  </conditionalFormatting>
  <conditionalFormatting sqref="AP32:AR32">
    <cfRule type="cellIs" dxfId="765" priority="8" operator="greaterThan">
      <formula>0</formula>
    </cfRule>
  </conditionalFormatting>
  <conditionalFormatting sqref="AP34:AR34">
    <cfRule type="cellIs" dxfId="764" priority="2" operator="greaterThan">
      <formula>0</formula>
    </cfRule>
  </conditionalFormatting>
  <conditionalFormatting sqref="AQ7">
    <cfRule type="cellIs" dxfId="763" priority="63" operator="lessThan">
      <formula>0</formula>
    </cfRule>
  </conditionalFormatting>
  <conditionalFormatting sqref="AQ9:AQ10">
    <cfRule type="cellIs" dxfId="762" priority="57" operator="lessThan">
      <formula>0</formula>
    </cfRule>
  </conditionalFormatting>
  <conditionalFormatting sqref="AQ12:AQ13">
    <cfRule type="cellIs" dxfId="761" priority="51" operator="lessThan">
      <formula>0</formula>
    </cfRule>
  </conditionalFormatting>
  <conditionalFormatting sqref="AQ15">
    <cfRule type="cellIs" dxfId="760" priority="45" operator="lessThan">
      <formula>0</formula>
    </cfRule>
  </conditionalFormatting>
  <conditionalFormatting sqref="AQ17">
    <cfRule type="cellIs" dxfId="759" priority="39" operator="lessThan">
      <formula>0</formula>
    </cfRule>
  </conditionalFormatting>
  <conditionalFormatting sqref="AQ20">
    <cfRule type="cellIs" dxfId="758" priority="33" operator="lessThan">
      <formula>0</formula>
    </cfRule>
  </conditionalFormatting>
  <conditionalFormatting sqref="AQ22:AQ24">
    <cfRule type="cellIs" dxfId="757" priority="27" operator="lessThan">
      <formula>0</formula>
    </cfRule>
  </conditionalFormatting>
  <conditionalFormatting sqref="AQ26:AQ27">
    <cfRule type="cellIs" dxfId="756" priority="21" operator="lessThan">
      <formula>0</formula>
    </cfRule>
  </conditionalFormatting>
  <conditionalFormatting sqref="AQ29:AQ30">
    <cfRule type="cellIs" dxfId="755" priority="15" operator="lessThan">
      <formula>0</formula>
    </cfRule>
  </conditionalFormatting>
  <conditionalFormatting sqref="AQ32">
    <cfRule type="cellIs" dxfId="754" priority="9" operator="lessThan">
      <formula>0</formula>
    </cfRule>
  </conditionalFormatting>
  <conditionalFormatting sqref="AQ34">
    <cfRule type="cellIs" dxfId="753" priority="3" operator="lessThan">
      <formula>0</formula>
    </cfRule>
  </conditionalFormatting>
  <conditionalFormatting sqref="AR7">
    <cfRule type="cellIs" dxfId="752" priority="61" operator="lessThan">
      <formula>0</formula>
    </cfRule>
  </conditionalFormatting>
  <conditionalFormatting sqref="AR9:AR10">
    <cfRule type="cellIs" dxfId="751" priority="55" operator="lessThan">
      <formula>0</formula>
    </cfRule>
  </conditionalFormatting>
  <conditionalFormatting sqref="AR12:AR13">
    <cfRule type="cellIs" dxfId="750" priority="49" operator="lessThan">
      <formula>0</formula>
    </cfRule>
  </conditionalFormatting>
  <conditionalFormatting sqref="AR15">
    <cfRule type="cellIs" dxfId="749" priority="43" operator="lessThan">
      <formula>0</formula>
    </cfRule>
  </conditionalFormatting>
  <conditionalFormatting sqref="AR17">
    <cfRule type="cellIs" dxfId="748" priority="37" operator="lessThan">
      <formula>0</formula>
    </cfRule>
  </conditionalFormatting>
  <conditionalFormatting sqref="AR20">
    <cfRule type="cellIs" dxfId="747" priority="31" operator="lessThan">
      <formula>0</formula>
    </cfRule>
  </conditionalFormatting>
  <conditionalFormatting sqref="AR22:AR24">
    <cfRule type="cellIs" dxfId="746" priority="25" operator="lessThan">
      <formula>0</formula>
    </cfRule>
  </conditionalFormatting>
  <conditionalFormatting sqref="AR26:AR27">
    <cfRule type="cellIs" dxfId="745" priority="19" operator="lessThan">
      <formula>0</formula>
    </cfRule>
  </conditionalFormatting>
  <conditionalFormatting sqref="AR29:AR30">
    <cfRule type="cellIs" dxfId="744" priority="13" operator="lessThan">
      <formula>0</formula>
    </cfRule>
  </conditionalFormatting>
  <conditionalFormatting sqref="AR32">
    <cfRule type="cellIs" dxfId="743" priority="7" operator="lessThan">
      <formula>0</formula>
    </cfRule>
  </conditionalFormatting>
  <conditionalFormatting sqref="AR34">
    <cfRule type="cellIs" dxfId="742" priority="1" operator="lessThan">
      <formula>0</formula>
    </cfRule>
  </conditionalFormatting>
  <printOptions horizontalCentered="1"/>
  <pageMargins left="0.19685039370078741" right="0.19685039370078741" top="0.19685039370078741" bottom="0.19685039370078741" header="0.19685039370078741" footer="0.19685039370078741"/>
  <pageSetup paperSize="9" scale="36" orientation="landscape" r:id="rId1"/>
  <ignoredErrors>
    <ignoredError sqref="B25:C25 AO11 AL11" formulaRange="1"/>
    <ignoredError sqref="AI8 AI31 AI21 D8 D11 D14 D16 D25 D28 D31 D33:D34 D21" formula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5C37D-2D10-4D8D-9903-6FD8145D4B35}">
  <sheetPr codeName="Feuil7">
    <tabColor theme="4" tint="-0.249977111117893"/>
    <pageSetUpPr fitToPage="1"/>
  </sheetPr>
  <dimension ref="A1:AR46"/>
  <sheetViews>
    <sheetView topLeftCell="B8" zoomScale="85" zoomScaleNormal="85" workbookViewId="0">
      <selection activeCell="R15" sqref="R15"/>
    </sheetView>
  </sheetViews>
  <sheetFormatPr defaultColWidth="11.42578125" defaultRowHeight="15" outlineLevelCol="1"/>
  <cols>
    <col min="1" max="1" width="35.5703125" customWidth="1"/>
    <col min="2" max="7" width="5.5703125" customWidth="1"/>
    <col min="8" max="8" width="6.140625" customWidth="1"/>
    <col min="9" max="9" width="43.42578125" style="1175" customWidth="1"/>
    <col min="10" max="10" width="5.7109375" style="1176" bestFit="1" customWidth="1"/>
    <col min="11" max="11" width="18" style="664" customWidth="1"/>
    <col min="12" max="12" width="16.5703125" style="665" customWidth="1"/>
    <col min="13" max="13" width="5.5703125" style="428" customWidth="1" outlineLevel="1"/>
    <col min="14" max="15" width="5.28515625" style="428" customWidth="1" outlineLevel="1"/>
    <col min="16" max="16" width="18.140625" style="664" customWidth="1" outlineLevel="1"/>
    <col min="17" max="17" width="16.5703125" customWidth="1" outlineLevel="1"/>
    <col min="18" max="20" width="5.5703125" style="428" customWidth="1" outlineLevel="1"/>
    <col min="21" max="21" width="16.5703125" style="664" customWidth="1" outlineLevel="1"/>
    <col min="22" max="22" width="16.5703125" customWidth="1" outlineLevel="1"/>
    <col min="23" max="25" width="5.5703125" style="428" customWidth="1" outlineLevel="1"/>
    <col min="26" max="27" width="16.5703125" customWidth="1" outlineLevel="1"/>
    <col min="28" max="30" width="5.5703125" style="428" customWidth="1" outlineLevel="1"/>
    <col min="31" max="31" width="7.140625" bestFit="1" customWidth="1"/>
    <col min="32" max="34" width="7.140625" customWidth="1"/>
    <col min="35" max="35" width="6.42578125" style="985" customWidth="1"/>
    <col min="36" max="41" width="7.42578125" customWidth="1"/>
    <col min="42" max="42" width="6.140625" customWidth="1"/>
    <col min="43" max="43" width="5.42578125" bestFit="1" customWidth="1"/>
    <col min="44" max="44" width="5.5703125" bestFit="1" customWidth="1"/>
  </cols>
  <sheetData>
    <row r="1" spans="1:44" ht="39" customHeight="1">
      <c r="A1" s="5416"/>
      <c r="B1" s="4942" t="s">
        <v>500</v>
      </c>
      <c r="C1" s="4942"/>
      <c r="D1" s="4942"/>
      <c r="E1" s="4942"/>
      <c r="F1" s="4942"/>
      <c r="G1" s="4942"/>
      <c r="H1" s="4942"/>
      <c r="I1" s="4942"/>
      <c r="J1" s="4942"/>
      <c r="K1" s="4945" t="s">
        <v>138</v>
      </c>
      <c r="L1" s="4945"/>
      <c r="M1" s="690"/>
      <c r="N1" s="983"/>
      <c r="O1" s="983"/>
      <c r="P1" s="983"/>
      <c r="Q1" s="983"/>
      <c r="R1" s="983"/>
      <c r="S1" s="983"/>
      <c r="T1" s="983"/>
      <c r="U1" s="984"/>
      <c r="V1" s="4"/>
      <c r="W1" s="983"/>
      <c r="X1" s="983"/>
      <c r="Y1" s="983"/>
      <c r="Z1" s="4"/>
      <c r="AA1" s="4"/>
      <c r="AB1" s="983"/>
      <c r="AC1" s="983"/>
      <c r="AD1" s="983"/>
      <c r="AJ1" s="986"/>
      <c r="AK1" s="5047" t="s">
        <v>139</v>
      </c>
      <c r="AL1" s="5047"/>
      <c r="AM1" s="5047"/>
      <c r="AN1" s="988"/>
      <c r="AO1" s="988"/>
    </row>
    <row r="2" spans="1:44" ht="28.5" customHeight="1">
      <c r="A2" s="5416"/>
      <c r="B2" s="4942"/>
      <c r="C2" s="4942"/>
      <c r="D2" s="4942"/>
      <c r="E2" s="4942"/>
      <c r="F2" s="4942"/>
      <c r="G2" s="4942"/>
      <c r="H2" s="4942"/>
      <c r="I2" s="4942"/>
      <c r="J2" s="4942"/>
      <c r="K2" s="4946" t="s">
        <v>140</v>
      </c>
      <c r="L2" s="4946"/>
      <c r="M2" s="690"/>
      <c r="N2" s="983"/>
      <c r="O2" s="983"/>
      <c r="P2" s="983"/>
      <c r="Q2" s="983"/>
      <c r="R2" s="983"/>
      <c r="S2" s="983"/>
      <c r="T2" s="983"/>
      <c r="U2" s="984"/>
      <c r="V2" s="4"/>
      <c r="W2" s="983"/>
      <c r="X2" s="983"/>
      <c r="Y2" s="983"/>
      <c r="Z2" s="4"/>
      <c r="AA2" s="4"/>
      <c r="AB2" s="983"/>
      <c r="AC2" s="983"/>
      <c r="AD2" s="983"/>
      <c r="AJ2" s="989"/>
      <c r="AK2" s="5052" t="s">
        <v>141</v>
      </c>
      <c r="AL2" s="5052"/>
      <c r="AM2" s="5052"/>
      <c r="AN2" s="990"/>
      <c r="AO2" s="990"/>
    </row>
    <row r="3" spans="1:44" ht="38.25" customHeight="1" thickBot="1">
      <c r="A3" s="991" t="s">
        <v>501</v>
      </c>
      <c r="B3" s="5047" t="s">
        <v>502</v>
      </c>
      <c r="C3" s="5047"/>
      <c r="D3" s="5047"/>
      <c r="E3" s="5047"/>
      <c r="F3" s="5047"/>
      <c r="G3" s="5047"/>
      <c r="H3" s="5047"/>
      <c r="I3" s="5047"/>
      <c r="J3" s="5047"/>
      <c r="K3" s="4947" t="s">
        <v>144</v>
      </c>
      <c r="L3" s="4947"/>
      <c r="M3" s="993"/>
      <c r="N3" s="993"/>
      <c r="O3" s="993"/>
      <c r="P3" s="993"/>
      <c r="Q3" s="993"/>
      <c r="R3" s="993"/>
      <c r="S3" s="993"/>
      <c r="T3" s="993"/>
      <c r="U3" s="994"/>
      <c r="V3" s="995"/>
      <c r="W3" s="993"/>
      <c r="X3" s="993"/>
      <c r="Y3" s="993"/>
      <c r="Z3" s="995"/>
      <c r="AA3" s="995"/>
      <c r="AB3" s="993"/>
      <c r="AC3" s="993"/>
      <c r="AD3" s="993"/>
      <c r="AE3" s="993"/>
      <c r="AF3" s="993"/>
      <c r="AG3" s="993"/>
      <c r="AH3" s="993"/>
      <c r="AI3" s="993"/>
      <c r="AJ3" s="993"/>
      <c r="AK3" s="993"/>
      <c r="AL3" s="993"/>
      <c r="AM3" s="993"/>
      <c r="AN3" s="993"/>
      <c r="AO3" s="993"/>
      <c r="AP3" s="993"/>
      <c r="AQ3" s="993"/>
    </row>
    <row r="4" spans="1:44" ht="29.45" customHeight="1" thickBot="1">
      <c r="A4" s="5091" t="s">
        <v>503</v>
      </c>
      <c r="B4" s="996"/>
      <c r="C4" s="997"/>
      <c r="D4" s="24" t="s">
        <v>146</v>
      </c>
      <c r="E4" s="14" t="s">
        <v>146</v>
      </c>
      <c r="F4" s="15" t="s">
        <v>146</v>
      </c>
      <c r="G4" s="15" t="s">
        <v>146</v>
      </c>
      <c r="H4" s="16"/>
      <c r="I4" s="5091" t="s">
        <v>504</v>
      </c>
      <c r="J4" s="17"/>
      <c r="K4" s="4934" t="s">
        <v>148</v>
      </c>
      <c r="L4" s="4935"/>
      <c r="M4" s="4935"/>
      <c r="N4" s="4935"/>
      <c r="O4" s="4936"/>
      <c r="P4" s="4934" t="s">
        <v>149</v>
      </c>
      <c r="Q4" s="4935"/>
      <c r="R4" s="4935"/>
      <c r="S4" s="4935"/>
      <c r="T4" s="4936"/>
      <c r="U4" s="4934" t="s">
        <v>150</v>
      </c>
      <c r="V4" s="4935"/>
      <c r="W4" s="4935"/>
      <c r="X4" s="4935"/>
      <c r="Y4" s="4936"/>
      <c r="Z4" s="4934" t="s">
        <v>151</v>
      </c>
      <c r="AA4" s="4935"/>
      <c r="AB4" s="4935"/>
      <c r="AC4" s="4935"/>
      <c r="AD4" s="4935"/>
      <c r="AE4" s="5053" t="s">
        <v>505</v>
      </c>
      <c r="AF4" s="5054"/>
      <c r="AG4" s="5054"/>
      <c r="AH4" s="5054"/>
      <c r="AI4" s="5056"/>
      <c r="AJ4" s="5053" t="s">
        <v>154</v>
      </c>
      <c r="AK4" s="5054"/>
      <c r="AL4" s="5056"/>
      <c r="AM4" s="5053" t="s">
        <v>155</v>
      </c>
      <c r="AN4" s="5054"/>
      <c r="AO4" s="5055"/>
      <c r="AP4" s="998" t="s">
        <v>156</v>
      </c>
      <c r="AQ4" s="999" t="s">
        <v>157</v>
      </c>
      <c r="AR4" s="1000" t="s">
        <v>156</v>
      </c>
    </row>
    <row r="5" spans="1:44" ht="30.75" thickBot="1">
      <c r="A5" s="5092"/>
      <c r="B5" s="22" t="s">
        <v>158</v>
      </c>
      <c r="C5" s="23" t="s">
        <v>159</v>
      </c>
      <c r="D5" s="1001"/>
      <c r="E5" s="25" t="s">
        <v>160</v>
      </c>
      <c r="F5" s="26" t="s">
        <v>161</v>
      </c>
      <c r="G5" s="1002" t="s">
        <v>506</v>
      </c>
      <c r="H5" s="16" t="s">
        <v>163</v>
      </c>
      <c r="I5" s="5092"/>
      <c r="J5" s="17" t="s">
        <v>164</v>
      </c>
      <c r="K5" s="28" t="s">
        <v>165</v>
      </c>
      <c r="L5" s="29" t="s">
        <v>166</v>
      </c>
      <c r="M5" s="22" t="s">
        <v>158</v>
      </c>
      <c r="N5" s="23" t="s">
        <v>167</v>
      </c>
      <c r="O5" s="30" t="s">
        <v>168</v>
      </c>
      <c r="P5" s="28" t="s">
        <v>165</v>
      </c>
      <c r="Q5" s="29" t="s">
        <v>166</v>
      </c>
      <c r="R5" s="22" t="s">
        <v>158</v>
      </c>
      <c r="S5" s="23" t="s">
        <v>167</v>
      </c>
      <c r="T5" s="30" t="s">
        <v>168</v>
      </c>
      <c r="U5" s="28" t="s">
        <v>165</v>
      </c>
      <c r="V5" s="29" t="s">
        <v>166</v>
      </c>
      <c r="W5" s="22" t="s">
        <v>158</v>
      </c>
      <c r="X5" s="23" t="s">
        <v>167</v>
      </c>
      <c r="Y5" s="30" t="s">
        <v>168</v>
      </c>
      <c r="Z5" s="28" t="s">
        <v>165</v>
      </c>
      <c r="AA5" s="29" t="s">
        <v>166</v>
      </c>
      <c r="AB5" s="22" t="s">
        <v>158</v>
      </c>
      <c r="AC5" s="23" t="s">
        <v>167</v>
      </c>
      <c r="AD5" s="442" t="s">
        <v>168</v>
      </c>
      <c r="AE5" s="5057" t="s">
        <v>171</v>
      </c>
      <c r="AF5" s="5058"/>
      <c r="AG5" s="5058"/>
      <c r="AH5" s="5059"/>
      <c r="AI5" s="1003" t="s">
        <v>170</v>
      </c>
      <c r="AJ5" s="1004" t="s">
        <v>171</v>
      </c>
      <c r="AK5" s="1004" t="s">
        <v>507</v>
      </c>
      <c r="AL5" s="1003" t="s">
        <v>170</v>
      </c>
      <c r="AM5" s="1004" t="s">
        <v>171</v>
      </c>
      <c r="AN5" s="1004" t="s">
        <v>507</v>
      </c>
      <c r="AO5" s="1003" t="s">
        <v>170</v>
      </c>
      <c r="AP5" s="1005" t="s">
        <v>173</v>
      </c>
      <c r="AQ5" s="1006" t="s">
        <v>174</v>
      </c>
      <c r="AR5" s="1007" t="s">
        <v>168</v>
      </c>
    </row>
    <row r="6" spans="1:44" ht="18" customHeight="1">
      <c r="A6" s="559" t="s">
        <v>508</v>
      </c>
      <c r="B6" s="566"/>
      <c r="C6" s="566"/>
      <c r="D6" s="566"/>
      <c r="E6" s="697"/>
      <c r="F6" s="698"/>
      <c r="G6" s="1008"/>
      <c r="H6" s="566"/>
      <c r="I6" s="560"/>
      <c r="J6" s="561"/>
      <c r="K6" s="1009"/>
      <c r="L6" s="1010"/>
      <c r="M6" s="569"/>
      <c r="N6" s="569"/>
      <c r="O6" s="569"/>
      <c r="P6" s="1009"/>
      <c r="Q6" s="566"/>
      <c r="R6" s="569"/>
      <c r="S6" s="569"/>
      <c r="T6" s="569"/>
      <c r="U6" s="1009"/>
      <c r="V6" s="566"/>
      <c r="W6" s="569"/>
      <c r="X6" s="569"/>
      <c r="Y6" s="569"/>
      <c r="Z6" s="566"/>
      <c r="AA6" s="566"/>
      <c r="AB6" s="569"/>
      <c r="AC6" s="569"/>
      <c r="AD6" s="569"/>
      <c r="AE6" s="1011"/>
      <c r="AF6" s="566"/>
      <c r="AG6" s="566"/>
      <c r="AH6" s="1012"/>
      <c r="AI6" s="1013"/>
      <c r="AJ6" s="1011"/>
      <c r="AK6" s="566"/>
      <c r="AL6" s="1012"/>
      <c r="AM6" s="1011"/>
      <c r="AN6" s="566"/>
      <c r="AO6" s="1012"/>
      <c r="AP6" s="566"/>
      <c r="AQ6" s="566"/>
      <c r="AR6" s="566"/>
    </row>
    <row r="7" spans="1:44" ht="31.5" customHeight="1">
      <c r="A7" s="5072" t="s">
        <v>509</v>
      </c>
      <c r="B7" s="1014"/>
      <c r="C7" s="909">
        <v>20</v>
      </c>
      <c r="D7" s="460">
        <f>SUM(E7:G7)</f>
        <v>0</v>
      </c>
      <c r="E7" s="896"/>
      <c r="F7" s="897"/>
      <c r="G7" s="1015"/>
      <c r="H7" s="910"/>
      <c r="I7" s="733" t="s">
        <v>510</v>
      </c>
      <c r="J7" s="1016">
        <v>2</v>
      </c>
      <c r="K7" s="858" t="s">
        <v>511</v>
      </c>
      <c r="L7" s="1017" t="s">
        <v>512</v>
      </c>
      <c r="M7" s="511"/>
      <c r="N7" s="511">
        <v>20</v>
      </c>
      <c r="O7" s="511"/>
      <c r="P7" s="858" t="s">
        <v>513</v>
      </c>
      <c r="Q7" s="1018" t="s">
        <v>514</v>
      </c>
      <c r="R7" s="511"/>
      <c r="S7" s="511">
        <v>20</v>
      </c>
      <c r="T7" s="511"/>
      <c r="U7" s="858"/>
      <c r="V7" s="1019"/>
      <c r="W7" s="511"/>
      <c r="X7" s="511"/>
      <c r="Y7" s="511"/>
      <c r="Z7" s="1019"/>
      <c r="AA7" s="1019"/>
      <c r="AB7" s="512"/>
      <c r="AC7" s="511"/>
      <c r="AD7" s="511"/>
      <c r="AE7" s="1020" t="s">
        <v>515</v>
      </c>
      <c r="AF7" s="1021">
        <v>0.25</v>
      </c>
      <c r="AG7" s="1022" t="s">
        <v>516</v>
      </c>
      <c r="AH7" s="1023">
        <v>0.25</v>
      </c>
      <c r="AI7" s="1024">
        <f>SUM(AF7:AH7)</f>
        <v>0.5</v>
      </c>
      <c r="AJ7" s="1025"/>
      <c r="AK7" s="1026"/>
      <c r="AL7" s="1027"/>
      <c r="AM7" s="1025"/>
      <c r="AN7" s="1026"/>
      <c r="AO7" s="1027"/>
      <c r="AP7" s="79">
        <f>(M7+R7+W7+AB7)-B7</f>
        <v>0</v>
      </c>
      <c r="AQ7" s="80">
        <f>(N7+S7+X7+AC7)-(C7+D7)</f>
        <v>20</v>
      </c>
      <c r="AR7" s="81">
        <f>(O7+T7+Y7+AD7)-H7</f>
        <v>0</v>
      </c>
    </row>
    <row r="8" spans="1:44" ht="31.5" customHeight="1">
      <c r="A8" s="5070"/>
      <c r="B8" s="897"/>
      <c r="C8" s="909">
        <v>20</v>
      </c>
      <c r="D8" s="460">
        <f>SUM(E8:G8)</f>
        <v>0</v>
      </c>
      <c r="E8" s="896"/>
      <c r="F8" s="897"/>
      <c r="G8" s="1015"/>
      <c r="H8" s="910"/>
      <c r="I8" s="768" t="s">
        <v>517</v>
      </c>
      <c r="J8" s="1016"/>
      <c r="K8" s="858" t="s">
        <v>518</v>
      </c>
      <c r="L8" s="735" t="s">
        <v>519</v>
      </c>
      <c r="M8" s="511"/>
      <c r="N8" s="511"/>
      <c r="O8" s="511"/>
      <c r="P8" s="734"/>
      <c r="Q8" s="1028"/>
      <c r="R8" s="511"/>
      <c r="S8" s="511"/>
      <c r="T8" s="511"/>
      <c r="U8" s="734"/>
      <c r="V8" s="1029"/>
      <c r="W8" s="511"/>
      <c r="X8" s="511"/>
      <c r="Y8" s="511"/>
      <c r="Z8" s="1029"/>
      <c r="AA8" s="1029"/>
      <c r="AB8" s="512"/>
      <c r="AC8" s="511"/>
      <c r="AD8" s="511"/>
      <c r="AE8" s="1020" t="s">
        <v>515</v>
      </c>
      <c r="AF8" s="1021">
        <v>0.25</v>
      </c>
      <c r="AG8" s="1022" t="s">
        <v>516</v>
      </c>
      <c r="AH8" s="1023">
        <v>0.25</v>
      </c>
      <c r="AI8" s="1024">
        <f>SUM(AF8:AH8)</f>
        <v>0.5</v>
      </c>
      <c r="AJ8" s="1025"/>
      <c r="AK8" s="1026"/>
      <c r="AL8" s="1027"/>
      <c r="AM8" s="1025"/>
      <c r="AN8" s="1026"/>
      <c r="AO8" s="1027"/>
      <c r="AP8" s="79">
        <f>(M8+R8+W8+AB8)-B8</f>
        <v>0</v>
      </c>
      <c r="AQ8" s="80">
        <f>(N8+S8+X8+AC8)-(C8+D8)</f>
        <v>-20</v>
      </c>
      <c r="AR8" s="81">
        <f>(O8+T8+Y8+AD8)-H8</f>
        <v>0</v>
      </c>
    </row>
    <row r="9" spans="1:44">
      <c r="A9" s="1030" t="s">
        <v>420</v>
      </c>
      <c r="B9" s="1031">
        <f>SUM(B7:B8)</f>
        <v>0</v>
      </c>
      <c r="C9" s="1031">
        <f t="shared" ref="C9:H9" si="0">SUM(C7:C8)</f>
        <v>40</v>
      </c>
      <c r="D9" s="1032">
        <f t="shared" si="0"/>
        <v>0</v>
      </c>
      <c r="E9" s="1033">
        <f t="shared" si="0"/>
        <v>0</v>
      </c>
      <c r="F9" s="1031">
        <f>SUM(F7:F8)</f>
        <v>0</v>
      </c>
      <c r="G9" s="1034">
        <f>SUM(G7:G8)</f>
        <v>0</v>
      </c>
      <c r="H9" s="1035">
        <f t="shared" si="0"/>
        <v>0</v>
      </c>
      <c r="I9" s="95"/>
      <c r="J9" s="95"/>
      <c r="K9" s="825"/>
      <c r="L9" s="826"/>
      <c r="M9" s="493"/>
      <c r="N9" s="493"/>
      <c r="O9" s="493"/>
      <c r="P9" s="832"/>
      <c r="Q9" s="1036"/>
      <c r="R9" s="494"/>
      <c r="S9" s="494"/>
      <c r="T9" s="494"/>
      <c r="U9" s="825"/>
      <c r="V9" s="1037"/>
      <c r="W9" s="493"/>
      <c r="X9" s="493"/>
      <c r="Y9" s="493"/>
      <c r="Z9" s="1038"/>
      <c r="AA9" s="1038"/>
      <c r="AB9" s="493"/>
      <c r="AC9" s="792"/>
      <c r="AD9" s="792"/>
      <c r="AE9" s="1039"/>
      <c r="AF9" s="1032"/>
      <c r="AG9" s="1040"/>
      <c r="AH9" s="1041"/>
      <c r="AI9" s="838">
        <f>SUM(AI7:AI8)</f>
        <v>1</v>
      </c>
      <c r="AJ9" s="1042"/>
      <c r="AK9" s="840"/>
      <c r="AL9" s="841"/>
      <c r="AM9" s="1042"/>
      <c r="AN9" s="842"/>
      <c r="AO9" s="867"/>
      <c r="AP9" s="1043"/>
      <c r="AQ9" s="866"/>
      <c r="AR9" s="866"/>
    </row>
    <row r="10" spans="1:44" ht="31.5" customHeight="1">
      <c r="A10" s="5070" t="s">
        <v>520</v>
      </c>
      <c r="B10" s="909">
        <v>17</v>
      </c>
      <c r="C10" s="897"/>
      <c r="D10" s="460">
        <f>SUM(E10:G10)</f>
        <v>0</v>
      </c>
      <c r="E10" s="896"/>
      <c r="F10" s="897"/>
      <c r="G10" s="1015"/>
      <c r="H10" s="910"/>
      <c r="I10" s="733" t="s">
        <v>521</v>
      </c>
      <c r="J10" s="1016">
        <v>1</v>
      </c>
      <c r="K10" s="734" t="s">
        <v>522</v>
      </c>
      <c r="L10" s="735" t="s">
        <v>523</v>
      </c>
      <c r="M10" s="511">
        <v>17</v>
      </c>
      <c r="N10" s="511"/>
      <c r="O10" s="511"/>
      <c r="P10" s="734"/>
      <c r="Q10" s="1028"/>
      <c r="R10" s="511"/>
      <c r="S10" s="511"/>
      <c r="T10" s="511"/>
      <c r="U10" s="734"/>
      <c r="V10" s="1029"/>
      <c r="W10" s="511"/>
      <c r="X10" s="511"/>
      <c r="Y10" s="511"/>
      <c r="Z10" s="1029"/>
      <c r="AA10" s="1029"/>
      <c r="AB10" s="512"/>
      <c r="AC10" s="511"/>
      <c r="AD10" s="511"/>
      <c r="AE10" s="1044" t="s">
        <v>515</v>
      </c>
      <c r="AF10" s="1021">
        <v>0.25</v>
      </c>
      <c r="AG10" s="1045"/>
      <c r="AH10" s="485"/>
      <c r="AI10" s="1024">
        <f>SUM(AF10:AH10)</f>
        <v>0.25</v>
      </c>
      <c r="AJ10" s="1025"/>
      <c r="AK10" s="1026"/>
      <c r="AL10" s="1027"/>
      <c r="AM10" s="1025"/>
      <c r="AN10" s="1026"/>
      <c r="AO10" s="1027"/>
      <c r="AP10" s="79">
        <f>(M10+R10+W10+AB10)-B10</f>
        <v>0</v>
      </c>
      <c r="AQ10" s="80">
        <f>(N10+S10+X10+AC10)-(C10+D10)</f>
        <v>0</v>
      </c>
      <c r="AR10" s="81">
        <f>(O10+T10+Y10+AD10)-H10</f>
        <v>0</v>
      </c>
    </row>
    <row r="11" spans="1:44" ht="31.5" customHeight="1">
      <c r="A11" s="5070"/>
      <c r="B11" s="909">
        <v>17</v>
      </c>
      <c r="C11" s="897"/>
      <c r="D11" s="460">
        <f>SUM(E11:G11)</f>
        <v>0</v>
      </c>
      <c r="E11" s="896"/>
      <c r="F11" s="897"/>
      <c r="G11" s="1015"/>
      <c r="H11" s="910"/>
      <c r="I11" s="733" t="s">
        <v>524</v>
      </c>
      <c r="J11" s="1016">
        <v>1</v>
      </c>
      <c r="K11" s="734" t="s">
        <v>525</v>
      </c>
      <c r="L11" s="735" t="s">
        <v>526</v>
      </c>
      <c r="M11" s="511">
        <v>17</v>
      </c>
      <c r="N11" s="511"/>
      <c r="O11" s="511"/>
      <c r="P11" s="734"/>
      <c r="Q11" s="1028"/>
      <c r="R11" s="511"/>
      <c r="S11" s="511"/>
      <c r="T11" s="511"/>
      <c r="U11" s="734"/>
      <c r="V11" s="1029"/>
      <c r="W11" s="511"/>
      <c r="X11" s="511"/>
      <c r="Y11" s="511"/>
      <c r="Z11" s="1029"/>
      <c r="AA11" s="1029"/>
      <c r="AB11" s="512"/>
      <c r="AC11" s="511"/>
      <c r="AD11" s="511"/>
      <c r="AE11" s="1020" t="s">
        <v>516</v>
      </c>
      <c r="AF11" s="1021">
        <v>0.25</v>
      </c>
      <c r="AG11" s="1045"/>
      <c r="AH11" s="485"/>
      <c r="AI11" s="1024">
        <f>SUM(AF11:AH11)</f>
        <v>0.25</v>
      </c>
      <c r="AJ11" s="1025"/>
      <c r="AK11" s="1026"/>
      <c r="AL11" s="1027"/>
      <c r="AM11" s="1025"/>
      <c r="AN11" s="1026"/>
      <c r="AO11" s="1027"/>
      <c r="AP11" s="79">
        <f>(M11+R11+W11+AB11)-B11</f>
        <v>0</v>
      </c>
      <c r="AQ11" s="80">
        <f>(N11+S11+X11+AC11)-(C11+D11)</f>
        <v>0</v>
      </c>
      <c r="AR11" s="81">
        <f>(O11+T11+Y11+AD11)-H11</f>
        <v>0</v>
      </c>
    </row>
    <row r="12" spans="1:44" ht="31.5" customHeight="1">
      <c r="A12" s="5070"/>
      <c r="B12" s="4877">
        <v>18</v>
      </c>
      <c r="C12" s="897"/>
      <c r="D12" s="460">
        <v>0</v>
      </c>
      <c r="E12" s="896"/>
      <c r="F12" s="897"/>
      <c r="G12" s="897"/>
      <c r="H12" s="910"/>
      <c r="I12" s="4875" t="s">
        <v>527</v>
      </c>
      <c r="J12" s="1047">
        <v>1</v>
      </c>
      <c r="K12" s="734" t="s">
        <v>528</v>
      </c>
      <c r="L12" s="735" t="s">
        <v>529</v>
      </c>
      <c r="M12" s="511">
        <v>18</v>
      </c>
      <c r="N12" s="511"/>
      <c r="O12" s="511"/>
      <c r="P12" s="734"/>
      <c r="Q12" s="1028"/>
      <c r="R12" s="511"/>
      <c r="S12" s="511"/>
      <c r="T12" s="511"/>
      <c r="U12" s="734"/>
      <c r="V12" s="1029"/>
      <c r="W12" s="511"/>
      <c r="X12" s="511"/>
      <c r="Y12" s="511"/>
      <c r="Z12" s="1029"/>
      <c r="AA12" s="1029"/>
      <c r="AB12" s="512"/>
      <c r="AC12" s="511"/>
      <c r="AD12" s="511"/>
      <c r="AE12" s="1020" t="s">
        <v>516</v>
      </c>
      <c r="AF12" s="1021">
        <v>0.25</v>
      </c>
      <c r="AG12" s="1045"/>
      <c r="AH12" s="485"/>
      <c r="AI12" s="1024">
        <f>SUM(AF12:AH12)</f>
        <v>0.25</v>
      </c>
      <c r="AJ12" s="1025"/>
      <c r="AK12" s="1026"/>
      <c r="AL12" s="1027"/>
      <c r="AM12" s="1025"/>
      <c r="AN12" s="1026"/>
      <c r="AO12" s="1027"/>
      <c r="AP12" s="79">
        <f>(M12+R12+W12+AB12)-B12</f>
        <v>0</v>
      </c>
      <c r="AQ12" s="80">
        <f>(N12+S12+X12+AC12)-(C12+D12)</f>
        <v>0</v>
      </c>
      <c r="AR12" s="81">
        <f>(O12+T12+Y12+AD12)-H12</f>
        <v>0</v>
      </c>
    </row>
    <row r="13" spans="1:44" ht="31.5" customHeight="1">
      <c r="A13" s="5070"/>
      <c r="B13" s="909">
        <v>11</v>
      </c>
      <c r="C13" s="897"/>
      <c r="D13" s="460">
        <v>6</v>
      </c>
      <c r="E13" s="896"/>
      <c r="F13" s="897"/>
      <c r="G13" s="1015">
        <v>6</v>
      </c>
      <c r="H13" s="910"/>
      <c r="I13" s="1046" t="s">
        <v>530</v>
      </c>
      <c r="J13" s="1047">
        <v>1</v>
      </c>
      <c r="K13" s="734" t="s">
        <v>531</v>
      </c>
      <c r="L13" s="735" t="s">
        <v>336</v>
      </c>
      <c r="M13" s="511">
        <v>11</v>
      </c>
      <c r="N13" s="511"/>
      <c r="O13" s="511"/>
      <c r="P13" s="734" t="s">
        <v>532</v>
      </c>
      <c r="Q13" s="1028" t="s">
        <v>533</v>
      </c>
      <c r="R13" s="511">
        <v>6</v>
      </c>
      <c r="S13" s="511"/>
      <c r="T13" s="511"/>
      <c r="U13" s="734"/>
      <c r="V13" s="1029"/>
      <c r="W13" s="511"/>
      <c r="X13" s="511"/>
      <c r="Y13" s="511"/>
      <c r="Z13" s="1029"/>
      <c r="AA13" s="1029"/>
      <c r="AB13" s="512"/>
      <c r="AC13" s="511"/>
      <c r="AD13" s="511"/>
      <c r="AE13" s="1020" t="s">
        <v>515</v>
      </c>
      <c r="AF13" s="1021">
        <v>0.13</v>
      </c>
      <c r="AG13" s="1022" t="s">
        <v>516</v>
      </c>
      <c r="AH13" s="1023">
        <v>0.12</v>
      </c>
      <c r="AI13" s="1024">
        <f>SUM(AF13:AH13)</f>
        <v>0.25</v>
      </c>
      <c r="AJ13" s="1025"/>
      <c r="AK13" s="1026"/>
      <c r="AL13" s="1027"/>
      <c r="AM13" s="1025"/>
      <c r="AN13" s="1026"/>
      <c r="AO13" s="1027"/>
      <c r="AP13" s="79">
        <f>(M13+R13+W13+AB13)-B13</f>
        <v>6</v>
      </c>
      <c r="AQ13" s="80">
        <f>(N13+S13+X13+AC13)-(C13+D13)</f>
        <v>-6</v>
      </c>
      <c r="AR13" s="81">
        <f>(O13+T13+Y13+AD13)-H13</f>
        <v>0</v>
      </c>
    </row>
    <row r="14" spans="1:44" ht="31.5" customHeight="1">
      <c r="A14" s="5071"/>
      <c r="B14" s="909">
        <v>6</v>
      </c>
      <c r="C14" s="897"/>
      <c r="D14" s="460">
        <f>SUM(E14:G14)</f>
        <v>0</v>
      </c>
      <c r="E14" s="896"/>
      <c r="F14" s="897"/>
      <c r="G14" s="1015"/>
      <c r="H14" s="910"/>
      <c r="I14" s="733" t="s">
        <v>534</v>
      </c>
      <c r="J14" s="1016">
        <v>1</v>
      </c>
      <c r="K14" s="734" t="s">
        <v>535</v>
      </c>
      <c r="L14" s="735" t="s">
        <v>536</v>
      </c>
      <c r="M14" s="511">
        <v>3</v>
      </c>
      <c r="N14" s="511"/>
      <c r="O14" s="511"/>
      <c r="P14" s="734" t="s">
        <v>537</v>
      </c>
      <c r="Q14" s="1028" t="s">
        <v>538</v>
      </c>
      <c r="R14" s="511">
        <v>3</v>
      </c>
      <c r="S14" s="511"/>
      <c r="T14" s="511"/>
      <c r="U14" s="734"/>
      <c r="V14" s="1029"/>
      <c r="W14" s="511"/>
      <c r="X14" s="511"/>
      <c r="Y14" s="511"/>
      <c r="Z14" s="1029"/>
      <c r="AA14" s="1029"/>
      <c r="AB14" s="512"/>
      <c r="AC14" s="511"/>
      <c r="AD14" s="511"/>
      <c r="AE14" s="1044" t="s">
        <v>539</v>
      </c>
      <c r="AF14" s="484"/>
      <c r="AG14" s="1045"/>
      <c r="AH14" s="485"/>
      <c r="AI14" s="917"/>
      <c r="AJ14" s="1025"/>
      <c r="AK14" s="1026"/>
      <c r="AL14" s="1027"/>
      <c r="AM14" s="1025"/>
      <c r="AN14" s="1026"/>
      <c r="AO14" s="1027"/>
      <c r="AP14" s="79">
        <f>(M14+R14+W14+AB14)-B14</f>
        <v>0</v>
      </c>
      <c r="AQ14" s="80">
        <f>(N14+S14+X14+AC14)-(C14+D14)</f>
        <v>0</v>
      </c>
      <c r="AR14" s="81">
        <f>(O14+T14+Y14+AD14)-H14</f>
        <v>0</v>
      </c>
    </row>
    <row r="15" spans="1:44">
      <c r="A15" s="1048" t="s">
        <v>399</v>
      </c>
      <c r="B15" s="1035">
        <f t="shared" ref="B15:H15" si="1">SUM(B10:B14)</f>
        <v>69</v>
      </c>
      <c r="C15" s="1035">
        <f t="shared" si="1"/>
        <v>0</v>
      </c>
      <c r="D15" s="1049">
        <f t="shared" si="1"/>
        <v>6</v>
      </c>
      <c r="E15" s="1033">
        <f t="shared" si="1"/>
        <v>0</v>
      </c>
      <c r="F15" s="1031">
        <f t="shared" si="1"/>
        <v>0</v>
      </c>
      <c r="G15" s="1034">
        <f t="shared" si="1"/>
        <v>6</v>
      </c>
      <c r="H15" s="1035">
        <f t="shared" si="1"/>
        <v>0</v>
      </c>
      <c r="I15" s="95"/>
      <c r="J15" s="95"/>
      <c r="K15" s="825"/>
      <c r="L15" s="826"/>
      <c r="M15" s="493"/>
      <c r="N15" s="493"/>
      <c r="O15" s="493"/>
      <c r="P15" s="832"/>
      <c r="Q15" s="1036"/>
      <c r="R15" s="494"/>
      <c r="S15" s="494"/>
      <c r="T15" s="494"/>
      <c r="U15" s="825"/>
      <c r="V15" s="1037"/>
      <c r="W15" s="493"/>
      <c r="X15" s="493"/>
      <c r="Y15" s="493"/>
      <c r="Z15" s="1038"/>
      <c r="AA15" s="1038"/>
      <c r="AB15" s="493"/>
      <c r="AC15" s="792"/>
      <c r="AD15" s="792"/>
      <c r="AE15" s="1039"/>
      <c r="AF15" s="1032"/>
      <c r="AG15" s="1040"/>
      <c r="AH15" s="1041"/>
      <c r="AI15" s="838">
        <f>SUM(AI10:AI14)</f>
        <v>1</v>
      </c>
      <c r="AJ15" s="1042"/>
      <c r="AK15" s="840"/>
      <c r="AL15" s="867"/>
      <c r="AM15" s="1042"/>
      <c r="AN15" s="842"/>
      <c r="AO15" s="867"/>
      <c r="AP15" s="1043"/>
      <c r="AQ15" s="866"/>
      <c r="AR15" s="866"/>
    </row>
    <row r="16" spans="1:44" ht="31.5" customHeight="1">
      <c r="A16" s="5072" t="s">
        <v>540</v>
      </c>
      <c r="B16" s="1050">
        <v>17</v>
      </c>
      <c r="C16" s="897"/>
      <c r="D16" s="460">
        <f>SUM(E16:G16)</f>
        <v>0</v>
      </c>
      <c r="E16" s="896"/>
      <c r="F16" s="897"/>
      <c r="G16" s="1015"/>
      <c r="H16" s="910"/>
      <c r="I16" s="1051" t="s">
        <v>541</v>
      </c>
      <c r="J16" s="1047">
        <v>1</v>
      </c>
      <c r="K16" s="887" t="s">
        <v>542</v>
      </c>
      <c r="L16" s="888" t="s">
        <v>543</v>
      </c>
      <c r="M16" s="519">
        <v>17</v>
      </c>
      <c r="N16" s="519"/>
      <c r="O16" s="519"/>
      <c r="P16" s="887"/>
      <c r="Q16" s="1052"/>
      <c r="R16" s="519"/>
      <c r="S16" s="519"/>
      <c r="T16" s="519"/>
      <c r="U16" s="887"/>
      <c r="V16" s="1053"/>
      <c r="W16" s="519"/>
      <c r="X16" s="519"/>
      <c r="Y16" s="519"/>
      <c r="Z16" s="1053"/>
      <c r="AA16" s="1053"/>
      <c r="AB16" s="520"/>
      <c r="AC16" s="519"/>
      <c r="AD16" s="519"/>
      <c r="AE16" s="1020" t="s">
        <v>516</v>
      </c>
      <c r="AF16" s="1021">
        <v>0.25</v>
      </c>
      <c r="AG16" s="1045"/>
      <c r="AH16" s="485"/>
      <c r="AI16" s="1024">
        <f>SUM(AF16:AH16)</f>
        <v>0.25</v>
      </c>
      <c r="AJ16" s="1025"/>
      <c r="AK16" s="1026"/>
      <c r="AL16" s="1027"/>
      <c r="AM16" s="1025"/>
      <c r="AN16" s="1026"/>
      <c r="AO16" s="1027"/>
      <c r="AP16" s="79">
        <f>(M16+R16+W16+AB16)-B16</f>
        <v>0</v>
      </c>
      <c r="AQ16" s="80">
        <f>(N16+S16+X16+AC16)-(C16+D16)</f>
        <v>0</v>
      </c>
      <c r="AR16" s="81">
        <f>(O16+T16+Y16+AD16)-H16</f>
        <v>0</v>
      </c>
    </row>
    <row r="17" spans="1:44" ht="31.5" customHeight="1">
      <c r="A17" s="5070"/>
      <c r="B17" s="909">
        <v>17</v>
      </c>
      <c r="C17" s="897"/>
      <c r="D17" s="460">
        <f>SUM(E17:G17)</f>
        <v>0</v>
      </c>
      <c r="E17" s="896"/>
      <c r="F17" s="897"/>
      <c r="G17" s="1015"/>
      <c r="H17" s="910"/>
      <c r="I17" s="1046" t="s">
        <v>544</v>
      </c>
      <c r="J17" s="1047">
        <v>1</v>
      </c>
      <c r="K17" s="734" t="s">
        <v>545</v>
      </c>
      <c r="L17" s="735" t="s">
        <v>546</v>
      </c>
      <c r="M17" s="511">
        <v>17</v>
      </c>
      <c r="N17" s="511"/>
      <c r="O17" s="511"/>
      <c r="P17" s="734"/>
      <c r="Q17" s="1028"/>
      <c r="R17" s="511"/>
      <c r="S17" s="511"/>
      <c r="T17" s="511"/>
      <c r="U17" s="734"/>
      <c r="V17" s="1029"/>
      <c r="W17" s="511"/>
      <c r="X17" s="511"/>
      <c r="Y17" s="511"/>
      <c r="Z17" s="1029"/>
      <c r="AA17" s="1029"/>
      <c r="AB17" s="512"/>
      <c r="AC17" s="511"/>
      <c r="AD17" s="511"/>
      <c r="AE17" s="1020" t="s">
        <v>515</v>
      </c>
      <c r="AF17" s="1021">
        <v>0.12</v>
      </c>
      <c r="AG17" s="1022" t="s">
        <v>516</v>
      </c>
      <c r="AH17" s="1023">
        <v>0.13</v>
      </c>
      <c r="AI17" s="1024">
        <f>SUM(AF17:AH17)</f>
        <v>0.25</v>
      </c>
      <c r="AJ17" s="1025"/>
      <c r="AK17" s="1026"/>
      <c r="AL17" s="1027"/>
      <c r="AM17" s="1025"/>
      <c r="AN17" s="1026"/>
      <c r="AO17" s="1027"/>
      <c r="AP17" s="79">
        <f>(M17+R17+W17+AB17)-B17</f>
        <v>0</v>
      </c>
      <c r="AQ17" s="80">
        <f>(N17+S17+X17+AC17)-(C17+D17)</f>
        <v>0</v>
      </c>
      <c r="AR17" s="81">
        <f>(O17+T17+Y17+AD17)-H17</f>
        <v>0</v>
      </c>
    </row>
    <row r="18" spans="1:44" ht="31.5" customHeight="1">
      <c r="A18" s="5070"/>
      <c r="B18" s="4876">
        <v>17</v>
      </c>
      <c r="C18" s="897"/>
      <c r="D18" s="460">
        <f>SUM(E18:G18)</f>
        <v>0</v>
      </c>
      <c r="E18" s="896"/>
      <c r="F18" s="897"/>
      <c r="G18" s="1015"/>
      <c r="H18" s="910"/>
      <c r="I18" s="4875" t="s">
        <v>547</v>
      </c>
      <c r="J18" s="1047">
        <v>1</v>
      </c>
      <c r="K18" s="858" t="s">
        <v>548</v>
      </c>
      <c r="L18" s="1017" t="s">
        <v>549</v>
      </c>
      <c r="M18" s="511">
        <v>17</v>
      </c>
      <c r="N18" s="511"/>
      <c r="O18" s="511"/>
      <c r="P18" s="858"/>
      <c r="Q18" s="1018"/>
      <c r="R18" s="511"/>
      <c r="S18" s="511"/>
      <c r="T18" s="511"/>
      <c r="U18" s="858"/>
      <c r="V18" s="1019"/>
      <c r="W18" s="511"/>
      <c r="X18" s="511"/>
      <c r="Y18" s="511"/>
      <c r="Z18" s="1019"/>
      <c r="AA18" s="1019"/>
      <c r="AB18" s="512"/>
      <c r="AC18" s="511"/>
      <c r="AD18" s="511"/>
      <c r="AE18" s="1044" t="s">
        <v>515</v>
      </c>
      <c r="AF18" s="1021">
        <v>0.25</v>
      </c>
      <c r="AG18" s="1045"/>
      <c r="AH18" s="485"/>
      <c r="AI18" s="1024">
        <f>SUM(AF18:AH18)</f>
        <v>0.25</v>
      </c>
      <c r="AJ18" s="1025"/>
      <c r="AK18" s="1026"/>
      <c r="AL18" s="1027"/>
      <c r="AM18" s="1025"/>
      <c r="AN18" s="1026"/>
      <c r="AO18" s="1027"/>
      <c r="AP18" s="79">
        <f>(M18+R18+W18+AB18)-B18</f>
        <v>0</v>
      </c>
      <c r="AQ18" s="80">
        <f>(N18+S18+X18+AC18)-(C18+D18)</f>
        <v>0</v>
      </c>
      <c r="AR18" s="81">
        <f>(O18+T18+Y18+AD18)-H18</f>
        <v>0</v>
      </c>
    </row>
    <row r="19" spans="1:44" ht="31.5" customHeight="1">
      <c r="A19" s="5070"/>
      <c r="B19" s="1054">
        <v>17</v>
      </c>
      <c r="C19" s="897"/>
      <c r="D19" s="460">
        <f>SUM(E19:G19)</f>
        <v>0</v>
      </c>
      <c r="E19" s="896"/>
      <c r="F19" s="897"/>
      <c r="G19" s="1015"/>
      <c r="H19" s="910"/>
      <c r="I19" s="1046" t="s">
        <v>550</v>
      </c>
      <c r="J19" s="1047">
        <v>1</v>
      </c>
      <c r="K19" s="734" t="s">
        <v>532</v>
      </c>
      <c r="L19" s="1055" t="s">
        <v>533</v>
      </c>
      <c r="M19" s="1056">
        <v>17</v>
      </c>
      <c r="N19" s="511"/>
      <c r="O19" s="511"/>
      <c r="P19" s="858"/>
      <c r="Q19" s="1057"/>
      <c r="R19" s="1056"/>
      <c r="S19" s="511"/>
      <c r="T19" s="511"/>
      <c r="U19" s="858"/>
      <c r="V19" s="1058"/>
      <c r="W19" s="1056"/>
      <c r="X19" s="511"/>
      <c r="Y19" s="511"/>
      <c r="Z19" s="1019"/>
      <c r="AA19" s="1058"/>
      <c r="AB19" s="1059"/>
      <c r="AC19" s="511"/>
      <c r="AD19" s="511"/>
      <c r="AE19" s="1044" t="s">
        <v>551</v>
      </c>
      <c r="AF19" s="1021">
        <v>0.12</v>
      </c>
      <c r="AG19" s="1045"/>
      <c r="AH19" s="485"/>
      <c r="AI19" s="1024">
        <f>SUM(AF19:AH19)</f>
        <v>0.12</v>
      </c>
      <c r="AJ19" s="1025"/>
      <c r="AK19" s="1026"/>
      <c r="AL19" s="1027"/>
      <c r="AM19" s="1025"/>
      <c r="AN19" s="1026"/>
      <c r="AO19" s="1027"/>
      <c r="AP19" s="79">
        <f>(M19+R19+W19+AB19)-B19</f>
        <v>0</v>
      </c>
      <c r="AQ19" s="80">
        <f>(N19+S19+X19+AC19)-(C19+D19)</f>
        <v>0</v>
      </c>
      <c r="AR19" s="81">
        <f>(O19+T19+Y19+AD19)-H19</f>
        <v>0</v>
      </c>
    </row>
    <row r="20" spans="1:44" ht="31.5" customHeight="1">
      <c r="A20" s="5071"/>
      <c r="B20" s="1054">
        <v>17</v>
      </c>
      <c r="C20" s="897"/>
      <c r="D20" s="460">
        <f>SUM(E20:G20)</f>
        <v>0</v>
      </c>
      <c r="E20" s="896"/>
      <c r="F20" s="897"/>
      <c r="G20" s="1015"/>
      <c r="H20" s="910"/>
      <c r="I20" s="768" t="s">
        <v>552</v>
      </c>
      <c r="J20" s="1016">
        <v>1</v>
      </c>
      <c r="K20" s="734" t="s">
        <v>553</v>
      </c>
      <c r="L20" s="1055" t="s">
        <v>554</v>
      </c>
      <c r="M20" s="1056">
        <v>17</v>
      </c>
      <c r="N20" s="511"/>
      <c r="O20" s="511"/>
      <c r="P20" s="734"/>
      <c r="Q20" s="1060"/>
      <c r="R20" s="1056"/>
      <c r="S20" s="511"/>
      <c r="T20" s="511"/>
      <c r="U20" s="734"/>
      <c r="V20" s="1061"/>
      <c r="W20" s="1056"/>
      <c r="X20" s="511"/>
      <c r="Y20" s="511"/>
      <c r="Z20" s="1029"/>
      <c r="AA20" s="1061"/>
      <c r="AB20" s="1059"/>
      <c r="AC20" s="511"/>
      <c r="AD20" s="511"/>
      <c r="AE20" s="1044" t="s">
        <v>551</v>
      </c>
      <c r="AF20" s="1021">
        <v>0.13</v>
      </c>
      <c r="AG20" s="1045"/>
      <c r="AH20" s="485"/>
      <c r="AI20" s="1024">
        <f>SUM(AF20:AH20)</f>
        <v>0.13</v>
      </c>
      <c r="AJ20" s="1025"/>
      <c r="AK20" s="1026"/>
      <c r="AL20" s="1027"/>
      <c r="AM20" s="1025"/>
      <c r="AN20" s="1026"/>
      <c r="AO20" s="1027"/>
      <c r="AP20" s="79">
        <f>(M20+R20+W20+AB20)-B20</f>
        <v>0</v>
      </c>
      <c r="AQ20" s="80">
        <f>(N20+S20+X20+AC20)-(C20+D20)</f>
        <v>0</v>
      </c>
      <c r="AR20" s="81">
        <f>(O20+T20+Y20+AD20)-H20</f>
        <v>0</v>
      </c>
    </row>
    <row r="21" spans="1:44">
      <c r="A21" s="1062" t="s">
        <v>399</v>
      </c>
      <c r="B21" s="93">
        <f>SUM(B16:B20)</f>
        <v>85</v>
      </c>
      <c r="C21" s="93">
        <f t="shared" ref="C21:H21" si="2">SUM(C16:C20)</f>
        <v>0</v>
      </c>
      <c r="D21" s="1063">
        <f t="shared" si="2"/>
        <v>0</v>
      </c>
      <c r="E21" s="91">
        <f t="shared" si="2"/>
        <v>0</v>
      </c>
      <c r="F21" s="89">
        <f>SUM(F16:F20)</f>
        <v>0</v>
      </c>
      <c r="G21" s="92">
        <f>SUM(G16:G20)</f>
        <v>0</v>
      </c>
      <c r="H21" s="93">
        <f t="shared" si="2"/>
        <v>0</v>
      </c>
      <c r="I21" s="95"/>
      <c r="J21" s="95"/>
      <c r="K21" s="825"/>
      <c r="L21" s="826"/>
      <c r="M21" s="493"/>
      <c r="N21" s="493"/>
      <c r="O21" s="493"/>
      <c r="P21" s="832"/>
      <c r="Q21" s="1036"/>
      <c r="R21" s="494"/>
      <c r="S21" s="494"/>
      <c r="T21" s="494"/>
      <c r="U21" s="825"/>
      <c r="V21" s="1037"/>
      <c r="W21" s="493"/>
      <c r="X21" s="493"/>
      <c r="Y21" s="493"/>
      <c r="Z21" s="1038"/>
      <c r="AA21" s="1038"/>
      <c r="AB21" s="493"/>
      <c r="AC21" s="792"/>
      <c r="AD21" s="792"/>
      <c r="AE21" s="1064"/>
      <c r="AF21" s="1065"/>
      <c r="AG21" s="1066"/>
      <c r="AH21" s="1067"/>
      <c r="AI21" s="838">
        <f>SUM(AI16:AI20)</f>
        <v>1</v>
      </c>
      <c r="AJ21" s="1068"/>
      <c r="AK21" s="840"/>
      <c r="AL21" s="841"/>
      <c r="AM21" s="1068"/>
      <c r="AN21" s="840"/>
      <c r="AO21" s="867"/>
      <c r="AP21" s="1043"/>
      <c r="AQ21" s="866"/>
      <c r="AR21" s="866"/>
    </row>
    <row r="22" spans="1:44" ht="31.5" customHeight="1">
      <c r="A22" s="5070" t="s">
        <v>555</v>
      </c>
      <c r="B22" s="909">
        <v>12</v>
      </c>
      <c r="C22" s="897"/>
      <c r="D22" s="460">
        <f t="shared" ref="D22:D27" si="3">SUM(E22:G22)</f>
        <v>0</v>
      </c>
      <c r="E22" s="896"/>
      <c r="F22" s="897"/>
      <c r="G22" s="1015"/>
      <c r="H22" s="910"/>
      <c r="I22" s="1069" t="s">
        <v>556</v>
      </c>
      <c r="J22" s="1047">
        <v>1</v>
      </c>
      <c r="K22" s="734" t="s">
        <v>545</v>
      </c>
      <c r="L22" s="735" t="s">
        <v>546</v>
      </c>
      <c r="M22" s="511">
        <v>12</v>
      </c>
      <c r="N22" s="511"/>
      <c r="O22" s="511"/>
      <c r="P22" s="734"/>
      <c r="Q22" s="1028"/>
      <c r="R22" s="511"/>
      <c r="S22" s="511"/>
      <c r="T22" s="511"/>
      <c r="U22" s="734"/>
      <c r="V22" s="1029"/>
      <c r="W22" s="511"/>
      <c r="X22" s="511"/>
      <c r="Y22" s="511"/>
      <c r="Z22" s="1029"/>
      <c r="AA22" s="1029"/>
      <c r="AB22" s="512"/>
      <c r="AC22" s="511"/>
      <c r="AD22" s="511"/>
      <c r="AE22" s="1044" t="s">
        <v>539</v>
      </c>
      <c r="AF22" s="484"/>
      <c r="AG22" s="1045"/>
      <c r="AH22" s="485"/>
      <c r="AI22" s="917"/>
      <c r="AJ22" s="1025"/>
      <c r="AK22" s="1026"/>
      <c r="AL22" s="1027"/>
      <c r="AM22" s="1025"/>
      <c r="AN22" s="1026"/>
      <c r="AO22" s="1027"/>
      <c r="AP22" s="79">
        <f t="shared" ref="AP22:AP27" si="4">(M22+R22+W22+AB22)-B22</f>
        <v>0</v>
      </c>
      <c r="AQ22" s="80">
        <f t="shared" ref="AQ22:AQ27" si="5">(N22+S22+X22+AC22)-(C22+D22)</f>
        <v>0</v>
      </c>
      <c r="AR22" s="81">
        <f t="shared" ref="AR22:AR27" si="6">(O22+T22+Y22+AD22)-H22</f>
        <v>0</v>
      </c>
    </row>
    <row r="23" spans="1:44" ht="31.5" customHeight="1">
      <c r="A23" s="5070"/>
      <c r="B23" s="897"/>
      <c r="C23" s="897"/>
      <c r="D23" s="460">
        <f t="shared" si="3"/>
        <v>18</v>
      </c>
      <c r="E23" s="896"/>
      <c r="F23" s="897"/>
      <c r="G23" s="1070">
        <v>18</v>
      </c>
      <c r="H23" s="910"/>
      <c r="I23" s="1046" t="s">
        <v>557</v>
      </c>
      <c r="J23" s="1071">
        <v>1</v>
      </c>
      <c r="K23" s="734" t="s">
        <v>558</v>
      </c>
      <c r="L23" s="735" t="s">
        <v>559</v>
      </c>
      <c r="M23" s="511"/>
      <c r="N23" s="511">
        <f t="shared" ref="N23" si="7">SUM(O23:Q23)</f>
        <v>0</v>
      </c>
      <c r="O23" s="511"/>
      <c r="P23" s="734"/>
      <c r="Q23" s="1028"/>
      <c r="R23" s="511"/>
      <c r="S23" s="511"/>
      <c r="T23" s="511"/>
      <c r="U23" s="734"/>
      <c r="V23" s="1029"/>
      <c r="W23" s="511"/>
      <c r="X23" s="511"/>
      <c r="Y23" s="511"/>
      <c r="Z23" s="1029"/>
      <c r="AA23" s="1029"/>
      <c r="AB23" s="512"/>
      <c r="AC23" s="511"/>
      <c r="AD23" s="511"/>
      <c r="AE23" s="1020" t="s">
        <v>515</v>
      </c>
      <c r="AF23" s="1072">
        <v>0.5</v>
      </c>
      <c r="AG23" s="1022" t="s">
        <v>516</v>
      </c>
      <c r="AH23" s="726">
        <v>0.5</v>
      </c>
      <c r="AI23" s="1024">
        <f>SUM(AF23:AH23)</f>
        <v>1</v>
      </c>
      <c r="AJ23" s="1025"/>
      <c r="AK23" s="1026"/>
      <c r="AL23" s="1027"/>
      <c r="AM23" s="1025"/>
      <c r="AN23" s="1026"/>
      <c r="AO23" s="1027"/>
      <c r="AP23" s="79">
        <f t="shared" si="4"/>
        <v>0</v>
      </c>
      <c r="AQ23" s="80">
        <f t="shared" si="5"/>
        <v>-18</v>
      </c>
      <c r="AR23" s="81">
        <f t="shared" si="6"/>
        <v>0</v>
      </c>
    </row>
    <row r="24" spans="1:44" ht="31.5" customHeight="1">
      <c r="A24" s="5070"/>
      <c r="B24" s="909">
        <v>2</v>
      </c>
      <c r="C24" s="897"/>
      <c r="D24" s="460">
        <f t="shared" si="3"/>
        <v>0</v>
      </c>
      <c r="E24" s="896"/>
      <c r="F24" s="897"/>
      <c r="G24" s="1015"/>
      <c r="H24" s="910"/>
      <c r="I24" s="716" t="s">
        <v>560</v>
      </c>
      <c r="J24" s="1016">
        <v>1</v>
      </c>
      <c r="K24" s="734" t="s">
        <v>545</v>
      </c>
      <c r="L24" s="735" t="s">
        <v>546</v>
      </c>
      <c r="M24" s="849">
        <v>2</v>
      </c>
      <c r="N24" s="849"/>
      <c r="O24" s="849"/>
      <c r="P24" s="734"/>
      <c r="Q24" s="1028"/>
      <c r="R24" s="849"/>
      <c r="S24" s="849"/>
      <c r="T24" s="849"/>
      <c r="U24" s="734"/>
      <c r="V24" s="1029"/>
      <c r="W24" s="849"/>
      <c r="X24" s="849"/>
      <c r="Y24" s="849"/>
      <c r="Z24" s="1029"/>
      <c r="AA24" s="1029"/>
      <c r="AB24" s="851"/>
      <c r="AC24" s="849"/>
      <c r="AD24" s="849"/>
      <c r="AE24" s="1044" t="s">
        <v>539</v>
      </c>
      <c r="AF24" s="484"/>
      <c r="AG24" s="484"/>
      <c r="AH24" s="485"/>
      <c r="AI24" s="917"/>
      <c r="AJ24" s="1025"/>
      <c r="AK24" s="1026"/>
      <c r="AL24" s="1027"/>
      <c r="AM24" s="1025"/>
      <c r="AN24" s="1026"/>
      <c r="AO24" s="1027"/>
      <c r="AP24" s="79">
        <f t="shared" si="4"/>
        <v>0</v>
      </c>
      <c r="AQ24" s="80">
        <f t="shared" si="5"/>
        <v>0</v>
      </c>
      <c r="AR24" s="81">
        <f t="shared" si="6"/>
        <v>0</v>
      </c>
    </row>
    <row r="25" spans="1:44" ht="31.5" customHeight="1">
      <c r="A25" s="5070"/>
      <c r="B25" s="1054">
        <v>12</v>
      </c>
      <c r="C25" s="897"/>
      <c r="D25" s="460">
        <f t="shared" si="3"/>
        <v>0</v>
      </c>
      <c r="E25" s="896"/>
      <c r="F25" s="897"/>
      <c r="G25" s="1015"/>
      <c r="H25" s="910"/>
      <c r="I25" s="768" t="s">
        <v>561</v>
      </c>
      <c r="J25" s="1016">
        <v>1</v>
      </c>
      <c r="K25" s="734" t="s">
        <v>532</v>
      </c>
      <c r="L25" s="735" t="s">
        <v>533</v>
      </c>
      <c r="M25" s="849">
        <v>2</v>
      </c>
      <c r="N25" s="849"/>
      <c r="O25" s="849"/>
      <c r="P25" s="734" t="s">
        <v>562</v>
      </c>
      <c r="Q25" s="1028" t="s">
        <v>563</v>
      </c>
      <c r="R25" s="849">
        <v>2.5</v>
      </c>
      <c r="S25" s="849"/>
      <c r="T25" s="849"/>
      <c r="U25" s="734" t="s">
        <v>564</v>
      </c>
      <c r="V25" s="1029" t="s">
        <v>565</v>
      </c>
      <c r="W25" s="849"/>
      <c r="X25" s="849"/>
      <c r="Y25" s="849"/>
      <c r="Z25" s="1029"/>
      <c r="AA25" s="1029"/>
      <c r="AB25" s="851"/>
      <c r="AC25" s="849"/>
      <c r="AD25" s="849"/>
      <c r="AE25" s="1044" t="s">
        <v>539</v>
      </c>
      <c r="AF25" s="484"/>
      <c r="AG25" s="484"/>
      <c r="AH25" s="485"/>
      <c r="AI25" s="917"/>
      <c r="AJ25" s="1025"/>
      <c r="AK25" s="1026"/>
      <c r="AL25" s="1027"/>
      <c r="AM25" s="1025"/>
      <c r="AN25" s="1026"/>
      <c r="AO25" s="1027"/>
      <c r="AP25" s="79">
        <f t="shared" si="4"/>
        <v>-7.5</v>
      </c>
      <c r="AQ25" s="80">
        <f t="shared" si="5"/>
        <v>0</v>
      </c>
      <c r="AR25" s="81">
        <f t="shared" si="6"/>
        <v>0</v>
      </c>
    </row>
    <row r="26" spans="1:44" ht="31.5" customHeight="1">
      <c r="A26" s="5070"/>
      <c r="B26" s="1054">
        <v>4</v>
      </c>
      <c r="C26" s="897"/>
      <c r="D26" s="460">
        <f t="shared" si="3"/>
        <v>0</v>
      </c>
      <c r="E26" s="896"/>
      <c r="F26" s="897"/>
      <c r="G26" s="1015"/>
      <c r="H26" s="910"/>
      <c r="I26" s="768" t="s">
        <v>566</v>
      </c>
      <c r="J26" s="1016">
        <v>1</v>
      </c>
      <c r="K26" s="734" t="s">
        <v>532</v>
      </c>
      <c r="L26" s="735" t="s">
        <v>533</v>
      </c>
      <c r="M26" s="849">
        <v>1</v>
      </c>
      <c r="N26" s="849"/>
      <c r="O26" s="849"/>
      <c r="P26" s="734" t="s">
        <v>567</v>
      </c>
      <c r="Q26" s="1028" t="s">
        <v>568</v>
      </c>
      <c r="R26" s="849">
        <v>1.5</v>
      </c>
      <c r="S26" s="849"/>
      <c r="T26" s="849"/>
      <c r="U26" s="734" t="s">
        <v>569</v>
      </c>
      <c r="V26" s="1029" t="s">
        <v>570</v>
      </c>
      <c r="W26" s="849">
        <v>1.5</v>
      </c>
      <c r="X26" s="849"/>
      <c r="Y26" s="849"/>
      <c r="Z26" s="1029"/>
      <c r="AA26" s="1029"/>
      <c r="AB26" s="851"/>
      <c r="AC26" s="849"/>
      <c r="AD26" s="849"/>
      <c r="AE26" s="1044" t="s">
        <v>539</v>
      </c>
      <c r="AF26" s="484"/>
      <c r="AG26" s="484"/>
      <c r="AH26" s="485"/>
      <c r="AI26" s="917"/>
      <c r="AJ26" s="1025"/>
      <c r="AK26" s="1026"/>
      <c r="AL26" s="1027"/>
      <c r="AM26" s="1025"/>
      <c r="AN26" s="1026"/>
      <c r="AO26" s="1027"/>
      <c r="AP26" s="79">
        <f t="shared" si="4"/>
        <v>0</v>
      </c>
      <c r="AQ26" s="80">
        <f t="shared" si="5"/>
        <v>0</v>
      </c>
      <c r="AR26" s="81">
        <f t="shared" si="6"/>
        <v>0</v>
      </c>
    </row>
    <row r="27" spans="1:44" ht="31.5" customHeight="1">
      <c r="A27" s="5071"/>
      <c r="B27" s="1073">
        <v>2</v>
      </c>
      <c r="C27" s="1074"/>
      <c r="D27" s="460">
        <f t="shared" si="3"/>
        <v>0</v>
      </c>
      <c r="E27" s="1075"/>
      <c r="F27" s="1074"/>
      <c r="G27" s="1076"/>
      <c r="H27" s="1077"/>
      <c r="I27" s="1046" t="s">
        <v>571</v>
      </c>
      <c r="J27" s="1047">
        <v>1</v>
      </c>
      <c r="K27" s="734" t="s">
        <v>532</v>
      </c>
      <c r="L27" s="735" t="s">
        <v>533</v>
      </c>
      <c r="M27" s="511">
        <v>2</v>
      </c>
      <c r="N27" s="857"/>
      <c r="O27" s="857"/>
      <c r="P27" s="734"/>
      <c r="Q27" s="1028"/>
      <c r="R27" s="511"/>
      <c r="S27" s="857"/>
      <c r="T27" s="857"/>
      <c r="U27" s="734"/>
      <c r="V27" s="1029"/>
      <c r="W27" s="511"/>
      <c r="X27" s="857"/>
      <c r="Y27" s="857"/>
      <c r="Z27" s="1029"/>
      <c r="AA27" s="1029"/>
      <c r="AB27" s="512"/>
      <c r="AC27" s="857"/>
      <c r="AD27" s="857"/>
      <c r="AE27" s="1044" t="s">
        <v>539</v>
      </c>
      <c r="AF27" s="484"/>
      <c r="AG27" s="484"/>
      <c r="AH27" s="485"/>
      <c r="AI27" s="917"/>
      <c r="AJ27" s="1025"/>
      <c r="AK27" s="1026"/>
      <c r="AL27" s="1027"/>
      <c r="AM27" s="1025"/>
      <c r="AN27" s="1026"/>
      <c r="AO27" s="1027"/>
      <c r="AP27" s="79">
        <f t="shared" si="4"/>
        <v>0</v>
      </c>
      <c r="AQ27" s="80">
        <f t="shared" si="5"/>
        <v>0</v>
      </c>
      <c r="AR27" s="81">
        <f t="shared" si="6"/>
        <v>0</v>
      </c>
    </row>
    <row r="28" spans="1:44">
      <c r="A28" s="1062" t="s">
        <v>420</v>
      </c>
      <c r="B28" s="93">
        <f>SUM(B22:B27)</f>
        <v>32</v>
      </c>
      <c r="C28" s="93">
        <f t="shared" ref="C28:H28" si="8">SUM(C22:C27)</f>
        <v>0</v>
      </c>
      <c r="D28" s="1063">
        <f t="shared" si="8"/>
        <v>18</v>
      </c>
      <c r="E28" s="91">
        <f t="shared" si="8"/>
        <v>0</v>
      </c>
      <c r="F28" s="89">
        <f>SUM(F22:F27)</f>
        <v>0</v>
      </c>
      <c r="G28" s="92">
        <f>SUM(G22:G27)</f>
        <v>18</v>
      </c>
      <c r="H28" s="93">
        <f t="shared" si="8"/>
        <v>0</v>
      </c>
      <c r="I28" s="1078"/>
      <c r="J28" s="1079"/>
      <c r="K28" s="1080"/>
      <c r="L28" s="1081"/>
      <c r="M28" s="1082"/>
      <c r="N28" s="1082"/>
      <c r="O28" s="1082"/>
      <c r="P28" s="1080"/>
      <c r="Q28" s="1083"/>
      <c r="R28" s="1082"/>
      <c r="S28" s="1082"/>
      <c r="T28" s="1082"/>
      <c r="U28" s="1080"/>
      <c r="V28" s="1084"/>
      <c r="W28" s="1082"/>
      <c r="X28" s="1082"/>
      <c r="Y28" s="1082"/>
      <c r="Z28" s="1084"/>
      <c r="AA28" s="1084"/>
      <c r="AB28" s="1082"/>
      <c r="AC28" s="1085"/>
      <c r="AD28" s="1085"/>
      <c r="AE28" s="1086"/>
      <c r="AF28" s="1065"/>
      <c r="AG28" s="1065"/>
      <c r="AH28" s="1067"/>
      <c r="AI28" s="838">
        <v>1</v>
      </c>
      <c r="AJ28" s="1068"/>
      <c r="AK28" s="840"/>
      <c r="AL28" s="867"/>
      <c r="AM28" s="1087"/>
      <c r="AN28" s="840"/>
      <c r="AO28" s="867"/>
      <c r="AP28" s="1043"/>
      <c r="AQ28" s="866"/>
      <c r="AR28" s="866"/>
    </row>
    <row r="29" spans="1:44" ht="16.5" customHeight="1">
      <c r="A29" s="559" t="s">
        <v>572</v>
      </c>
      <c r="B29" s="566"/>
      <c r="C29" s="566"/>
      <c r="D29" s="566"/>
      <c r="E29" s="1088"/>
      <c r="F29" s="1089"/>
      <c r="G29" s="1090"/>
      <c r="H29" s="566"/>
      <c r="I29" s="560"/>
      <c r="J29" s="561"/>
      <c r="K29" s="1009"/>
      <c r="L29" s="1010"/>
      <c r="M29" s="569"/>
      <c r="N29" s="569"/>
      <c r="O29" s="569"/>
      <c r="P29" s="1009"/>
      <c r="Q29" s="566"/>
      <c r="R29" s="569"/>
      <c r="S29" s="569"/>
      <c r="T29" s="569"/>
      <c r="U29" s="1009"/>
      <c r="V29" s="566"/>
      <c r="W29" s="569"/>
      <c r="X29" s="569"/>
      <c r="Y29" s="569"/>
      <c r="Z29" s="566"/>
      <c r="AA29" s="566"/>
      <c r="AB29" s="569"/>
      <c r="AC29" s="878"/>
      <c r="AD29" s="878"/>
      <c r="AE29" s="566"/>
      <c r="AF29" s="566"/>
      <c r="AG29" s="566"/>
      <c r="AH29" s="1012"/>
      <c r="AI29" s="1013"/>
      <c r="AJ29" s="1091"/>
      <c r="AK29" s="698"/>
      <c r="AL29" s="1092"/>
      <c r="AM29" s="1091"/>
      <c r="AN29" s="698"/>
      <c r="AO29" s="1092"/>
      <c r="AP29" s="566"/>
      <c r="AQ29" s="566"/>
      <c r="AR29" s="566"/>
    </row>
    <row r="30" spans="1:44" ht="26.45" customHeight="1">
      <c r="A30" s="5078" t="s">
        <v>573</v>
      </c>
      <c r="B30" s="897"/>
      <c r="C30" s="897"/>
      <c r="D30" s="1093">
        <f>SUM(E30:G30)</f>
        <v>0</v>
      </c>
      <c r="E30" s="896"/>
      <c r="F30" s="897"/>
      <c r="G30" s="616" t="s">
        <v>445</v>
      </c>
      <c r="H30" s="910"/>
      <c r="I30" s="1046" t="s">
        <v>574</v>
      </c>
      <c r="J30" s="1047"/>
      <c r="K30" s="734" t="s">
        <v>532</v>
      </c>
      <c r="L30" s="735" t="s">
        <v>533</v>
      </c>
      <c r="M30" s="519">
        <v>0</v>
      </c>
      <c r="N30" s="511"/>
      <c r="O30" s="511"/>
      <c r="P30" s="734"/>
      <c r="Q30" s="1028"/>
      <c r="R30" s="519"/>
      <c r="S30" s="511"/>
      <c r="T30" s="511"/>
      <c r="U30" s="734"/>
      <c r="V30" s="1029"/>
      <c r="W30" s="519"/>
      <c r="X30" s="511"/>
      <c r="Y30" s="511"/>
      <c r="Z30" s="1029"/>
      <c r="AA30" s="1029"/>
      <c r="AB30" s="520"/>
      <c r="AC30" s="511"/>
      <c r="AD30" s="511"/>
      <c r="AE30" s="1094"/>
      <c r="AF30" s="522"/>
      <c r="AG30" s="522"/>
      <c r="AH30" s="485"/>
      <c r="AI30" s="917"/>
      <c r="AJ30" s="5079" t="s">
        <v>575</v>
      </c>
      <c r="AK30" s="5081" t="s">
        <v>576</v>
      </c>
      <c r="AL30" s="5083">
        <v>1</v>
      </c>
      <c r="AM30" s="5085" t="s">
        <v>191</v>
      </c>
      <c r="AN30" s="5087"/>
      <c r="AO30" s="5083">
        <v>1</v>
      </c>
      <c r="AP30" s="5089">
        <f>(M30+R30+W30+AB30)-B30</f>
        <v>0</v>
      </c>
      <c r="AQ30" s="5068">
        <f>(N30+S30+X30+AC30)-(C30+D30)</f>
        <v>0</v>
      </c>
      <c r="AR30" s="5048">
        <f>(O30+T30+Y30+AD30)-H30</f>
        <v>0</v>
      </c>
    </row>
    <row r="31" spans="1:44" ht="26.45" customHeight="1">
      <c r="A31" s="5078"/>
      <c r="B31" s="897"/>
      <c r="C31" s="897"/>
      <c r="D31" s="1093">
        <f>SUM(E31:G31)</f>
        <v>0</v>
      </c>
      <c r="E31" s="896"/>
      <c r="F31" s="897"/>
      <c r="G31" s="1015"/>
      <c r="H31" s="910"/>
      <c r="I31" s="1046" t="s">
        <v>577</v>
      </c>
      <c r="J31" s="1047"/>
      <c r="K31" s="734" t="s">
        <v>532</v>
      </c>
      <c r="L31" s="735" t="s">
        <v>533</v>
      </c>
      <c r="M31" s="519">
        <v>0</v>
      </c>
      <c r="N31" s="511"/>
      <c r="O31" s="511"/>
      <c r="P31" s="734"/>
      <c r="Q31" s="1028"/>
      <c r="R31" s="519"/>
      <c r="S31" s="511"/>
      <c r="T31" s="511"/>
      <c r="U31" s="734"/>
      <c r="V31" s="1029"/>
      <c r="W31" s="519"/>
      <c r="X31" s="511"/>
      <c r="Y31" s="511"/>
      <c r="Z31" s="1029"/>
      <c r="AA31" s="1029"/>
      <c r="AB31" s="520"/>
      <c r="AC31" s="511"/>
      <c r="AD31" s="511"/>
      <c r="AE31" s="1094"/>
      <c r="AF31" s="522"/>
      <c r="AG31" s="522"/>
      <c r="AH31" s="485"/>
      <c r="AI31" s="917"/>
      <c r="AJ31" s="5080"/>
      <c r="AK31" s="5082"/>
      <c r="AL31" s="5084"/>
      <c r="AM31" s="5086"/>
      <c r="AN31" s="5088"/>
      <c r="AO31" s="5084"/>
      <c r="AP31" s="5090"/>
      <c r="AQ31" s="5069"/>
      <c r="AR31" s="5049"/>
    </row>
    <row r="32" spans="1:44" ht="15.75" thickBot="1">
      <c r="A32" s="1100" t="s">
        <v>578</v>
      </c>
      <c r="B32" s="93">
        <f>SUM(B31)</f>
        <v>0</v>
      </c>
      <c r="C32" s="93">
        <f t="shared" ref="C32:H32" si="9">SUM(C31)</f>
        <v>0</v>
      </c>
      <c r="D32" s="1063">
        <f t="shared" si="9"/>
        <v>0</v>
      </c>
      <c r="E32" s="1101">
        <f t="shared" si="9"/>
        <v>0</v>
      </c>
      <c r="F32" s="1102">
        <f>SUM(F31)</f>
        <v>0</v>
      </c>
      <c r="G32" s="1103">
        <f>SUM(G31)</f>
        <v>0</v>
      </c>
      <c r="H32" s="93">
        <f t="shared" si="9"/>
        <v>0</v>
      </c>
      <c r="I32" s="95"/>
      <c r="J32" s="95"/>
      <c r="K32" s="825"/>
      <c r="L32" s="826"/>
      <c r="M32" s="493"/>
      <c r="N32" s="493"/>
      <c r="O32" s="493"/>
      <c r="P32" s="832"/>
      <c r="Q32" s="1036"/>
      <c r="R32" s="494"/>
      <c r="S32" s="494"/>
      <c r="T32" s="494"/>
      <c r="U32" s="825"/>
      <c r="V32" s="1037"/>
      <c r="W32" s="493"/>
      <c r="X32" s="493"/>
      <c r="Y32" s="493"/>
      <c r="Z32" s="1038"/>
      <c r="AA32" s="1038"/>
      <c r="AB32" s="493"/>
      <c r="AC32" s="493"/>
      <c r="AD32" s="933"/>
      <c r="AE32" s="1104"/>
      <c r="AF32" s="1105"/>
      <c r="AG32" s="1105"/>
      <c r="AH32" s="1106"/>
      <c r="AI32" s="937"/>
      <c r="AJ32" s="1104"/>
      <c r="AK32" s="1107"/>
      <c r="AL32" s="939">
        <v>1</v>
      </c>
      <c r="AM32" s="1108"/>
      <c r="AN32" s="1107"/>
      <c r="AO32" s="939">
        <v>1</v>
      </c>
      <c r="AP32" s="1107"/>
      <c r="AQ32" s="1107"/>
      <c r="AR32" s="1107"/>
    </row>
    <row r="33" spans="1:44" ht="15.75" thickBot="1">
      <c r="A33" s="173" t="s">
        <v>579</v>
      </c>
      <c r="B33" s="1109">
        <f t="shared" ref="B33:H33" si="10">SUM(B9+B15+B21+B28+B32)</f>
        <v>186</v>
      </c>
      <c r="C33" s="1109">
        <f t="shared" si="10"/>
        <v>40</v>
      </c>
      <c r="D33" s="1110">
        <f t="shared" si="10"/>
        <v>24</v>
      </c>
      <c r="E33" s="1111">
        <f t="shared" si="10"/>
        <v>0</v>
      </c>
      <c r="F33" s="1112">
        <f t="shared" si="10"/>
        <v>0</v>
      </c>
      <c r="G33" s="1113">
        <f t="shared" si="10"/>
        <v>24</v>
      </c>
      <c r="H33" s="1109">
        <f t="shared" si="10"/>
        <v>0</v>
      </c>
      <c r="I33" s="1114"/>
      <c r="J33" s="1115"/>
      <c r="K33" s="1116"/>
      <c r="L33" s="1117"/>
      <c r="M33" s="1118"/>
      <c r="N33" s="1118"/>
      <c r="O33" s="1118"/>
      <c r="P33" s="1116"/>
      <c r="Q33" s="1119"/>
      <c r="R33" s="1118"/>
      <c r="S33" s="1118"/>
      <c r="T33" s="1118"/>
      <c r="U33" s="1116"/>
      <c r="V33" s="1110"/>
      <c r="W33" s="1118"/>
      <c r="X33" s="1118"/>
      <c r="Y33" s="1118"/>
      <c r="Z33" s="1110"/>
      <c r="AA33" s="1110"/>
      <c r="AB33" s="1118"/>
      <c r="AC33" s="1118"/>
      <c r="AD33" s="1120"/>
      <c r="AE33" s="1121"/>
      <c r="AF33" s="1121"/>
      <c r="AG33" s="1121"/>
      <c r="AH33" s="1121"/>
      <c r="AI33" s="1122"/>
      <c r="AJ33" s="1121"/>
      <c r="AK33" s="1121"/>
      <c r="AL33" s="1121"/>
      <c r="AM33" s="1121"/>
      <c r="AN33" s="1121"/>
      <c r="AO33" s="1123"/>
      <c r="AP33" s="1121"/>
      <c r="AQ33" s="1121"/>
      <c r="AR33" s="1121"/>
    </row>
    <row r="34" spans="1:44" ht="16.5" thickBot="1">
      <c r="A34" s="1124"/>
      <c r="B34" s="1125"/>
      <c r="C34" s="1125"/>
      <c r="D34" s="1125"/>
      <c r="E34" s="1125"/>
      <c r="F34" s="1125"/>
      <c r="G34" s="1125"/>
      <c r="H34" s="1125"/>
      <c r="I34" s="1126"/>
      <c r="J34" s="1126"/>
      <c r="K34" s="1127"/>
      <c r="L34" s="1128"/>
      <c r="M34" s="1129"/>
      <c r="N34" s="1129"/>
      <c r="O34" s="1129"/>
      <c r="P34" s="1127"/>
      <c r="Q34" s="1124"/>
      <c r="R34" s="1129"/>
      <c r="S34" s="1129"/>
      <c r="T34" s="1129"/>
      <c r="U34" s="1127"/>
      <c r="V34" s="1125"/>
      <c r="W34" s="1129"/>
      <c r="X34" s="1129"/>
      <c r="Y34" s="1129"/>
      <c r="Z34" s="1125"/>
      <c r="AA34" s="1125"/>
      <c r="AB34" s="1129"/>
      <c r="AC34" s="1129"/>
      <c r="AD34" s="1129"/>
      <c r="AE34" s="1125"/>
      <c r="AF34" s="1125"/>
      <c r="AG34" s="1125"/>
      <c r="AH34" s="1125"/>
      <c r="AI34" s="1130"/>
      <c r="AJ34" s="1125"/>
      <c r="AK34" s="1125"/>
      <c r="AL34" s="1125"/>
      <c r="AM34" s="1125"/>
      <c r="AN34" s="1125"/>
      <c r="AO34" s="1125"/>
      <c r="AP34" s="1125"/>
      <c r="AQ34" s="1125"/>
    </row>
    <row r="35" spans="1:44" ht="15.75" thickBot="1">
      <c r="A35" s="1131" t="s">
        <v>580</v>
      </c>
      <c r="B35" s="5076" t="s">
        <v>124</v>
      </c>
      <c r="C35" s="5077"/>
      <c r="D35" s="5077"/>
      <c r="E35" s="5077"/>
      <c r="F35" s="5077"/>
      <c r="G35" s="5077"/>
      <c r="H35" s="5077"/>
      <c r="I35" s="1132"/>
      <c r="J35" s="1126"/>
      <c r="K35" s="1133"/>
      <c r="L35" s="1134"/>
      <c r="M35" s="1135"/>
      <c r="N35" s="1136"/>
      <c r="O35" s="1136"/>
      <c r="P35" s="1133"/>
      <c r="Q35" s="1137"/>
      <c r="R35" s="1135"/>
      <c r="S35" s="1136"/>
      <c r="T35" s="1136"/>
      <c r="U35" s="1133"/>
      <c r="V35" s="1137"/>
      <c r="W35" s="1135"/>
      <c r="X35" s="1136"/>
      <c r="Y35" s="1136"/>
      <c r="Z35" s="1137"/>
      <c r="AA35" s="1137"/>
      <c r="AB35" s="1135"/>
      <c r="AC35" s="1136"/>
      <c r="AD35" s="1136"/>
      <c r="AE35" s="1138"/>
      <c r="AF35" s="1138"/>
      <c r="AG35" s="1138"/>
      <c r="AH35" s="1138"/>
      <c r="AI35" s="5062" t="s">
        <v>581</v>
      </c>
      <c r="AJ35" s="5063"/>
      <c r="AK35" s="5063"/>
      <c r="AL35" s="1141"/>
      <c r="AM35" s="5073" t="s">
        <v>257</v>
      </c>
      <c r="AN35" s="5074"/>
      <c r="AO35" s="5074"/>
      <c r="AP35" s="5075"/>
      <c r="AQ35" s="233"/>
    </row>
    <row r="36" spans="1:44" ht="15.75" thickBot="1">
      <c r="A36" s="1142" t="s">
        <v>582</v>
      </c>
      <c r="B36" s="1143" t="s">
        <v>583</v>
      </c>
      <c r="C36" s="1144"/>
      <c r="D36" s="1145"/>
      <c r="E36" s="1145"/>
      <c r="F36" s="1145"/>
      <c r="G36" s="1145"/>
      <c r="H36" s="1145"/>
      <c r="I36" s="1146"/>
      <c r="J36" s="1147"/>
      <c r="K36" s="1148"/>
      <c r="L36" s="1149"/>
      <c r="M36" s="961"/>
      <c r="N36" s="961"/>
      <c r="O36" s="961"/>
      <c r="P36" s="1148"/>
      <c r="Q36" s="964"/>
      <c r="R36" s="961"/>
      <c r="S36" s="961"/>
      <c r="T36" s="961"/>
      <c r="U36" s="1148"/>
      <c r="V36" s="964"/>
      <c r="W36" s="961"/>
      <c r="X36" s="961"/>
      <c r="Y36" s="961"/>
      <c r="Z36" s="964"/>
      <c r="AA36" s="964"/>
      <c r="AB36" s="961"/>
      <c r="AC36" s="961"/>
      <c r="AD36" s="961"/>
      <c r="AE36" s="961"/>
      <c r="AF36" s="961"/>
      <c r="AG36" s="964"/>
      <c r="AH36" s="964"/>
      <c r="AI36" s="5064" t="s">
        <v>584</v>
      </c>
      <c r="AJ36" s="5065"/>
      <c r="AK36" s="5065"/>
      <c r="AL36" s="1151"/>
      <c r="AM36" s="965" t="s">
        <v>261</v>
      </c>
      <c r="AN36" s="1152" t="s">
        <v>262</v>
      </c>
      <c r="AO36" s="966" t="s">
        <v>263</v>
      </c>
      <c r="AP36" s="672" t="s">
        <v>454</v>
      </c>
    </row>
    <row r="37" spans="1:44" ht="15.75" thickBot="1">
      <c r="A37" s="1142" t="s">
        <v>585</v>
      </c>
      <c r="B37" s="1143" t="s">
        <v>586</v>
      </c>
      <c r="C37" s="10"/>
      <c r="D37" s="11"/>
      <c r="E37" s="11"/>
      <c r="F37" s="11"/>
      <c r="G37" s="11"/>
      <c r="H37" s="11"/>
      <c r="I37" s="1153"/>
      <c r="J37" s="1154"/>
      <c r="K37" s="1148"/>
      <c r="L37" s="1149"/>
      <c r="M37" s="961"/>
      <c r="N37" s="961"/>
      <c r="O37" s="961"/>
      <c r="P37" s="1148"/>
      <c r="Q37" s="964"/>
      <c r="R37" s="961"/>
      <c r="S37" s="961"/>
      <c r="T37" s="961"/>
      <c r="U37" s="1148"/>
      <c r="V37" s="964"/>
      <c r="W37" s="961"/>
      <c r="X37" s="961"/>
      <c r="Y37" s="961"/>
      <c r="Z37" s="964"/>
      <c r="AA37" s="964"/>
      <c r="AB37" s="961"/>
      <c r="AC37" s="961"/>
      <c r="AD37" s="961"/>
      <c r="AE37" s="961"/>
      <c r="AF37" s="961"/>
      <c r="AG37" s="964"/>
      <c r="AH37" s="964"/>
      <c r="AI37" s="5066" t="s">
        <v>499</v>
      </c>
      <c r="AJ37" s="5067"/>
      <c r="AK37" s="5067"/>
      <c r="AL37" s="1157"/>
      <c r="AM37" s="969">
        <f>B33</f>
        <v>186</v>
      </c>
      <c r="AN37" s="969">
        <f>C33</f>
        <v>40</v>
      </c>
      <c r="AO37" s="969">
        <f>D33</f>
        <v>24</v>
      </c>
      <c r="AP37" s="675">
        <f>H33</f>
        <v>0</v>
      </c>
    </row>
    <row r="38" spans="1:44" ht="15.75" thickBot="1">
      <c r="A38" s="1142" t="s">
        <v>587</v>
      </c>
      <c r="B38" s="1143" t="s">
        <v>588</v>
      </c>
      <c r="C38" s="10"/>
      <c r="D38" s="11"/>
      <c r="E38" s="11"/>
      <c r="F38" s="11"/>
      <c r="G38" s="11"/>
      <c r="H38" s="11"/>
      <c r="I38" s="1153"/>
      <c r="J38" s="1154"/>
      <c r="K38" s="1158"/>
      <c r="L38" s="1159"/>
      <c r="P38" s="1158"/>
      <c r="Q38" s="3"/>
      <c r="U38" s="1158"/>
      <c r="V38" s="1160"/>
      <c r="Z38" s="1160"/>
      <c r="AA38" s="1160"/>
      <c r="AE38" s="428"/>
      <c r="AF38" s="428"/>
      <c r="AG38" s="207"/>
      <c r="AH38" s="207"/>
      <c r="AI38" s="5050" t="s">
        <v>369</v>
      </c>
      <c r="AJ38" s="5051"/>
      <c r="AK38" s="5051"/>
      <c r="AL38" s="1162"/>
      <c r="AN38" s="974" t="s">
        <v>271</v>
      </c>
      <c r="AO38" s="207"/>
    </row>
    <row r="39" spans="1:44" ht="15.75" thickBot="1">
      <c r="A39" s="1142" t="s">
        <v>589</v>
      </c>
      <c r="B39" s="1143" t="s">
        <v>590</v>
      </c>
      <c r="C39" s="10"/>
      <c r="D39" s="11"/>
      <c r="E39" s="11"/>
      <c r="F39" s="11"/>
      <c r="G39" s="11"/>
      <c r="H39" s="11"/>
      <c r="I39" s="1153"/>
      <c r="J39" s="1154"/>
      <c r="K39" s="1158"/>
      <c r="L39" s="1159"/>
      <c r="P39" s="1158"/>
      <c r="Q39" s="3"/>
      <c r="U39" s="1158"/>
      <c r="V39" s="1160"/>
      <c r="Z39" s="1160"/>
      <c r="AA39" s="1160"/>
      <c r="AE39" s="207"/>
      <c r="AF39" s="207"/>
      <c r="AG39" s="207"/>
      <c r="AH39" s="207"/>
      <c r="AI39" s="5060" t="s">
        <v>591</v>
      </c>
      <c r="AJ39" s="5061"/>
      <c r="AK39" s="5061"/>
      <c r="AL39" s="1165"/>
      <c r="AN39" s="969">
        <f>AM37+AN37+AO37+AP37</f>
        <v>250</v>
      </c>
      <c r="AO39" s="207"/>
    </row>
    <row r="40" spans="1:44">
      <c r="A40" s="1142" t="s">
        <v>592</v>
      </c>
      <c r="B40" s="1166" t="s">
        <v>593</v>
      </c>
      <c r="C40" s="10"/>
      <c r="D40" s="11"/>
      <c r="E40" s="11"/>
      <c r="F40" s="11"/>
      <c r="G40" s="11"/>
      <c r="H40" s="11"/>
      <c r="I40" s="1153"/>
      <c r="J40" s="1154"/>
      <c r="K40" s="1158"/>
      <c r="L40" s="1159"/>
      <c r="P40" s="1158"/>
      <c r="Q40" s="3"/>
      <c r="U40" s="1158"/>
      <c r="V40" s="1160"/>
      <c r="Z40" s="1160"/>
      <c r="AA40" s="1160"/>
      <c r="AE40" s="207"/>
      <c r="AF40" s="207"/>
      <c r="AG40" s="207"/>
      <c r="AH40" s="207"/>
    </row>
    <row r="41" spans="1:44">
      <c r="A41" s="1142" t="s">
        <v>594</v>
      </c>
      <c r="B41" s="1143" t="s">
        <v>595</v>
      </c>
      <c r="C41" s="207"/>
      <c r="I41" s="1167"/>
      <c r="J41" s="1168"/>
      <c r="K41" s="1158"/>
      <c r="L41" s="1159"/>
      <c r="P41" s="1158"/>
      <c r="Q41" s="3"/>
      <c r="U41" s="1158"/>
      <c r="V41" s="1160"/>
      <c r="Z41" s="1160"/>
      <c r="AA41" s="1160"/>
      <c r="AE41" s="207"/>
      <c r="AF41" s="207"/>
      <c r="AG41" s="207"/>
      <c r="AH41" s="207"/>
      <c r="AI41" s="1169"/>
      <c r="AJ41" s="207"/>
      <c r="AK41" s="207"/>
      <c r="AL41" s="207"/>
      <c r="AM41" s="207"/>
      <c r="AN41" s="207"/>
      <c r="AO41" s="207"/>
    </row>
    <row r="42" spans="1:44">
      <c r="A42" s="1170" t="s">
        <v>596</v>
      </c>
      <c r="B42" s="1166" t="s">
        <v>597</v>
      </c>
      <c r="C42" s="10"/>
      <c r="D42" s="11"/>
      <c r="E42" s="11"/>
      <c r="F42" s="11"/>
      <c r="G42" s="11"/>
      <c r="H42" s="11"/>
      <c r="I42" s="1153"/>
      <c r="J42" s="1154"/>
      <c r="K42" s="1158"/>
      <c r="L42" s="1159"/>
      <c r="P42" s="1158"/>
      <c r="Q42" s="3"/>
      <c r="U42" s="1158"/>
      <c r="V42" s="1160"/>
      <c r="Z42" s="1160"/>
      <c r="AA42" s="1160"/>
      <c r="AE42" s="207"/>
      <c r="AF42" s="207"/>
      <c r="AG42" s="207"/>
      <c r="AH42" s="207"/>
      <c r="AI42" s="1169"/>
      <c r="AJ42" s="207"/>
      <c r="AK42" s="207"/>
      <c r="AL42" s="207"/>
    </row>
    <row r="43" spans="1:44">
      <c r="A43" s="1170" t="s">
        <v>598</v>
      </c>
      <c r="B43" s="1166" t="s">
        <v>599</v>
      </c>
      <c r="C43" s="10"/>
      <c r="D43" s="11"/>
      <c r="E43" s="11"/>
      <c r="F43" s="11"/>
      <c r="G43" s="11"/>
      <c r="H43" s="11"/>
      <c r="I43" s="1153"/>
      <c r="J43" s="1154"/>
      <c r="K43" s="1158"/>
      <c r="L43" s="1159"/>
      <c r="P43" s="1158"/>
      <c r="Q43" s="3"/>
      <c r="U43" s="1158"/>
      <c r="V43" s="1160"/>
      <c r="Z43" s="1160"/>
      <c r="AA43" s="1160"/>
      <c r="AE43" s="207"/>
      <c r="AF43" s="207"/>
      <c r="AG43" s="207"/>
      <c r="AH43" s="207"/>
      <c r="AI43" s="1169"/>
      <c r="AJ43" s="207"/>
      <c r="AK43" s="207"/>
      <c r="AL43" s="207"/>
    </row>
    <row r="44" spans="1:44" ht="15.75" thickBot="1">
      <c r="A44" s="1171" t="s">
        <v>600</v>
      </c>
      <c r="B44" s="1172" t="s">
        <v>601</v>
      </c>
      <c r="C44" s="1173"/>
      <c r="D44" s="1174"/>
      <c r="E44" s="1174"/>
      <c r="F44" s="1174"/>
      <c r="G44" s="1174"/>
      <c r="H44" s="1174"/>
      <c r="I44" s="1167"/>
      <c r="J44" s="1168"/>
      <c r="K44" s="1158"/>
      <c r="L44" s="1159"/>
      <c r="P44" s="1158"/>
      <c r="Q44" s="3"/>
      <c r="U44" s="1158"/>
      <c r="V44" s="1160"/>
      <c r="Z44" s="1160"/>
      <c r="AA44" s="1160"/>
      <c r="AE44" s="207"/>
      <c r="AF44" s="207"/>
      <c r="AG44" s="207"/>
      <c r="AH44" s="207"/>
    </row>
    <row r="45" spans="1:44">
      <c r="C45" s="207"/>
      <c r="I45" s="1167"/>
      <c r="J45" s="1168"/>
      <c r="K45" s="1158"/>
      <c r="L45" s="1159"/>
      <c r="P45" s="1158"/>
      <c r="Q45" s="3"/>
      <c r="U45" s="1158"/>
      <c r="V45" s="1160"/>
      <c r="Z45" s="1160"/>
      <c r="AA45" s="1160"/>
      <c r="AE45" s="207"/>
      <c r="AF45" s="207"/>
      <c r="AG45" s="207"/>
      <c r="AH45" s="207"/>
    </row>
    <row r="46" spans="1:44">
      <c r="C46" s="207"/>
      <c r="I46" s="1167"/>
      <c r="J46" s="1168"/>
      <c r="K46" s="1158"/>
      <c r="L46" s="1159"/>
      <c r="P46" s="1158"/>
      <c r="Q46" s="3"/>
      <c r="U46" s="1158"/>
      <c r="V46" s="1160"/>
      <c r="Z46" s="1160"/>
      <c r="AA46" s="1160"/>
      <c r="AE46" s="207"/>
      <c r="AF46" s="207"/>
      <c r="AG46" s="207"/>
      <c r="AH46" s="207"/>
    </row>
  </sheetData>
  <sheetProtection algorithmName="SHA-512" hashValue="J/L/9TlwUujs9yLWBYhxRs/xrL9P+xnG3qDYiYSPPz1/q249RrT985l9oCtJO9hDX11YcqK7SgYE2R50ViC0lw==" saltValue="JIR1FALUS77qms4HJ898dA==" spinCount="100000" sheet="1" objects="1" scenarios="1"/>
  <protectedRanges>
    <protectedRange sqref="K7:AD31" name="Plage1"/>
  </protectedRanges>
  <mergeCells count="39">
    <mergeCell ref="A4:A5"/>
    <mergeCell ref="I4:I5"/>
    <mergeCell ref="K4:O4"/>
    <mergeCell ref="P4:T4"/>
    <mergeCell ref="U4:Y4"/>
    <mergeCell ref="A1:A2"/>
    <mergeCell ref="A10:A14"/>
    <mergeCell ref="A7:A8"/>
    <mergeCell ref="AM35:AP35"/>
    <mergeCell ref="A16:A20"/>
    <mergeCell ref="A22:A27"/>
    <mergeCell ref="B35:H35"/>
    <mergeCell ref="A30:A31"/>
    <mergeCell ref="AJ30:AJ31"/>
    <mergeCell ref="AK30:AK31"/>
    <mergeCell ref="AL30:AL31"/>
    <mergeCell ref="AM30:AM31"/>
    <mergeCell ref="AN30:AN31"/>
    <mergeCell ref="AO30:AO31"/>
    <mergeCell ref="AP30:AP31"/>
    <mergeCell ref="AJ4:AL4"/>
    <mergeCell ref="AI39:AK39"/>
    <mergeCell ref="AI35:AK35"/>
    <mergeCell ref="AI36:AK36"/>
    <mergeCell ref="AI37:AK37"/>
    <mergeCell ref="AQ30:AQ31"/>
    <mergeCell ref="AR30:AR31"/>
    <mergeCell ref="AI38:AK38"/>
    <mergeCell ref="AK1:AM1"/>
    <mergeCell ref="AK2:AM2"/>
    <mergeCell ref="Z4:AD4"/>
    <mergeCell ref="AM4:AO4"/>
    <mergeCell ref="AE4:AI4"/>
    <mergeCell ref="AE5:AH5"/>
    <mergeCell ref="K1:L1"/>
    <mergeCell ref="K2:L2"/>
    <mergeCell ref="K3:L3"/>
    <mergeCell ref="B3:J3"/>
    <mergeCell ref="B1:J2"/>
  </mergeCells>
  <conditionalFormatting sqref="AI35:AI39">
    <cfRule type="cellIs" dxfId="741" priority="21" operator="equal">
      <formula>"_A_TROUVER"</formula>
    </cfRule>
  </conditionalFormatting>
  <conditionalFormatting sqref="AP7:AP8">
    <cfRule type="cellIs" dxfId="740" priority="20" operator="lessThan">
      <formula>0</formula>
    </cfRule>
  </conditionalFormatting>
  <conditionalFormatting sqref="AP10:AP14">
    <cfRule type="cellIs" dxfId="739" priority="16" operator="lessThan">
      <formula>0</formula>
    </cfRule>
  </conditionalFormatting>
  <conditionalFormatting sqref="AP16:AP20">
    <cfRule type="cellIs" dxfId="738" priority="12" operator="lessThan">
      <formula>0</formula>
    </cfRule>
  </conditionalFormatting>
  <conditionalFormatting sqref="AP22:AP27">
    <cfRule type="cellIs" dxfId="737" priority="8" operator="lessThan">
      <formula>0</formula>
    </cfRule>
  </conditionalFormatting>
  <conditionalFormatting sqref="AP30">
    <cfRule type="cellIs" dxfId="736" priority="4" operator="lessThan">
      <formula>0</formula>
    </cfRule>
  </conditionalFormatting>
  <conditionalFormatting sqref="AP7:AR8">
    <cfRule type="cellIs" dxfId="735" priority="18" operator="greaterThan">
      <formula>0</formula>
    </cfRule>
  </conditionalFormatting>
  <conditionalFormatting sqref="AP10:AR14">
    <cfRule type="cellIs" dxfId="734" priority="14" operator="greaterThan">
      <formula>0</formula>
    </cfRule>
  </conditionalFormatting>
  <conditionalFormatting sqref="AP16:AR20">
    <cfRule type="cellIs" dxfId="733" priority="10" operator="greaterThan">
      <formula>0</formula>
    </cfRule>
  </conditionalFormatting>
  <conditionalFormatting sqref="AP22:AR27">
    <cfRule type="cellIs" dxfId="732" priority="6" operator="greaterThan">
      <formula>0</formula>
    </cfRule>
  </conditionalFormatting>
  <conditionalFormatting sqref="AP30:AR30">
    <cfRule type="cellIs" dxfId="731" priority="2" operator="greaterThan">
      <formula>0</formula>
    </cfRule>
  </conditionalFormatting>
  <conditionalFormatting sqref="AQ7:AQ8">
    <cfRule type="cellIs" dxfId="730" priority="19" operator="lessThan">
      <formula>0</formula>
    </cfRule>
  </conditionalFormatting>
  <conditionalFormatting sqref="AQ10:AQ14">
    <cfRule type="cellIs" dxfId="729" priority="15" operator="lessThan">
      <formula>0</formula>
    </cfRule>
  </conditionalFormatting>
  <conditionalFormatting sqref="AQ16:AQ20">
    <cfRule type="cellIs" dxfId="728" priority="11" operator="lessThan">
      <formula>0</formula>
    </cfRule>
  </conditionalFormatting>
  <conditionalFormatting sqref="AQ22:AQ27">
    <cfRule type="cellIs" dxfId="727" priority="7" operator="lessThan">
      <formula>0</formula>
    </cfRule>
  </conditionalFormatting>
  <conditionalFormatting sqref="AQ30">
    <cfRule type="cellIs" dxfId="726" priority="3" operator="lessThan">
      <formula>0</formula>
    </cfRule>
  </conditionalFormatting>
  <conditionalFormatting sqref="AR7:AR8">
    <cfRule type="cellIs" dxfId="725" priority="17" operator="lessThan">
      <formula>0</formula>
    </cfRule>
  </conditionalFormatting>
  <conditionalFormatting sqref="AR10:AR14">
    <cfRule type="cellIs" dxfId="724" priority="13" operator="lessThan">
      <formula>0</formula>
    </cfRule>
  </conditionalFormatting>
  <conditionalFormatting sqref="AR16:AR20">
    <cfRule type="cellIs" dxfId="723" priority="9" operator="lessThan">
      <formula>0</formula>
    </cfRule>
  </conditionalFormatting>
  <conditionalFormatting sqref="AR22:AR27">
    <cfRule type="cellIs" dxfId="722" priority="5" operator="lessThan">
      <formula>0</formula>
    </cfRule>
  </conditionalFormatting>
  <conditionalFormatting sqref="AR30">
    <cfRule type="cellIs" dxfId="721" priority="1" operator="lessThan">
      <formula>0</formula>
    </cfRule>
  </conditionalFormatting>
  <printOptions horizontalCentered="1" verticalCentered="1"/>
  <pageMargins left="0.25" right="0.25" top="0.75" bottom="0.75" header="0.3" footer="0.3"/>
  <pageSetup paperSize="8" scale="34" fitToWidth="0" orientation="landscape" r:id="rId1"/>
  <colBreaks count="1" manualBreakCount="1">
    <brk id="41" max="1048575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528AAA-01D1-4B98-89D2-0358F0EACFBD}">
  <sheetPr codeName="Feuil8">
    <tabColor theme="4" tint="-0.249977111117893"/>
    <pageSetUpPr fitToPage="1"/>
  </sheetPr>
  <dimension ref="A1:AT60"/>
  <sheetViews>
    <sheetView zoomScale="80" zoomScaleNormal="80" zoomScaleSheetLayoutView="85" workbookViewId="0">
      <pane xSplit="9" ySplit="7" topLeftCell="J8" activePane="bottomRight" state="frozen"/>
      <selection pane="bottomRight" activeCell="I19" sqref="I19"/>
      <selection pane="bottomLeft" activeCell="A4" sqref="A4:AD5"/>
      <selection pane="topRight" activeCell="A4" sqref="A4:AD5"/>
    </sheetView>
  </sheetViews>
  <sheetFormatPr defaultColWidth="11.42578125" defaultRowHeight="15" outlineLevelCol="1"/>
  <cols>
    <col min="1" max="1" width="27.42578125" customWidth="1"/>
    <col min="2" max="8" width="5.85546875" customWidth="1"/>
    <col min="9" max="9" width="59" customWidth="1"/>
    <col min="10" max="10" width="5.7109375" style="207" bestFit="1" customWidth="1"/>
    <col min="11" max="11" width="15.7109375" style="664" customWidth="1"/>
    <col min="12" max="12" width="15.7109375" style="665" customWidth="1"/>
    <col min="13" max="13" width="4" style="428" bestFit="1" customWidth="1" outlineLevel="1"/>
    <col min="14" max="14" width="5.140625" style="428" customWidth="1" outlineLevel="1"/>
    <col min="15" max="15" width="6.28515625" style="428" customWidth="1" outlineLevel="1"/>
    <col min="16" max="16" width="15.7109375" style="664" customWidth="1" outlineLevel="1"/>
    <col min="17" max="17" width="15.7109375" customWidth="1" outlineLevel="1"/>
    <col min="18" max="18" width="4" style="428" bestFit="1" customWidth="1" outlineLevel="1"/>
    <col min="19" max="19" width="5.42578125" style="428" customWidth="1" outlineLevel="1"/>
    <col min="20" max="20" width="6.28515625" style="428" customWidth="1" outlineLevel="1"/>
    <col min="21" max="22" width="15.7109375" customWidth="1" outlineLevel="1"/>
    <col min="23" max="23" width="4" style="428" bestFit="1" customWidth="1" outlineLevel="1"/>
    <col min="24" max="24" width="5.140625" style="428" customWidth="1" outlineLevel="1"/>
    <col min="25" max="25" width="6.28515625" style="428" customWidth="1" outlineLevel="1"/>
    <col min="26" max="27" width="15.7109375" customWidth="1" outlineLevel="1"/>
    <col min="28" max="28" width="4" style="428" bestFit="1" customWidth="1" outlineLevel="1"/>
    <col min="29" max="29" width="5.140625" style="428" customWidth="1" outlineLevel="1"/>
    <col min="30" max="30" width="6.28515625" style="428" customWidth="1" outlineLevel="1"/>
    <col min="31" max="36" width="5.7109375" customWidth="1"/>
    <col min="37" max="37" width="5.85546875" style="985" bestFit="1" customWidth="1"/>
    <col min="38" max="38" width="5" style="207" customWidth="1"/>
    <col min="39" max="39" width="7" style="207" customWidth="1"/>
    <col min="40" max="40" width="7.7109375" style="985" customWidth="1"/>
    <col min="41" max="42" width="7.28515625" style="207" customWidth="1"/>
    <col min="43" max="43" width="7.28515625" style="1169" customWidth="1"/>
    <col min="44" max="44" width="5.140625" customWidth="1"/>
    <col min="45" max="45" width="5.42578125" bestFit="1" customWidth="1"/>
    <col min="46" max="46" width="5.5703125" bestFit="1" customWidth="1"/>
  </cols>
  <sheetData>
    <row r="1" spans="1:46" ht="28.5" customHeight="1">
      <c r="A1" s="5416"/>
      <c r="B1" s="4942" t="s">
        <v>602</v>
      </c>
      <c r="C1" s="4942"/>
      <c r="D1" s="4942"/>
      <c r="E1" s="4942"/>
      <c r="F1" s="4942"/>
      <c r="G1" s="4942"/>
      <c r="H1" s="4942"/>
      <c r="I1" s="4942"/>
      <c r="J1" s="4"/>
      <c r="K1" s="4945" t="s">
        <v>138</v>
      </c>
      <c r="L1" s="4945"/>
      <c r="M1" s="983"/>
      <c r="N1" s="983"/>
      <c r="O1" s="983"/>
      <c r="P1" s="983"/>
      <c r="Q1" s="983"/>
      <c r="R1" s="983"/>
      <c r="S1" s="983"/>
      <c r="T1" s="983"/>
      <c r="X1" s="983"/>
      <c r="Y1" s="983"/>
      <c r="Z1" s="1177"/>
      <c r="AB1" s="983"/>
      <c r="AC1" s="983"/>
      <c r="AD1" s="983"/>
      <c r="AE1" s="1178"/>
      <c r="AF1" s="1178"/>
      <c r="AG1" s="1178"/>
      <c r="AH1" s="1178"/>
      <c r="AI1" s="1178"/>
      <c r="AJ1" s="1178"/>
      <c r="AK1" s="1178"/>
      <c r="AL1" s="1179"/>
      <c r="AM1" s="5047" t="s">
        <v>139</v>
      </c>
      <c r="AN1" s="5047"/>
      <c r="AO1" s="5047"/>
      <c r="AP1" s="5047"/>
      <c r="AQ1" s="5047"/>
    </row>
    <row r="2" spans="1:46" ht="28.5" customHeight="1">
      <c r="A2" s="5416"/>
      <c r="B2" s="4942"/>
      <c r="C2" s="4942"/>
      <c r="D2" s="4942"/>
      <c r="E2" s="4942"/>
      <c r="F2" s="4942"/>
      <c r="G2" s="4942"/>
      <c r="H2" s="4942"/>
      <c r="I2" s="4942"/>
      <c r="J2" s="4"/>
      <c r="K2" s="4946" t="s">
        <v>140</v>
      </c>
      <c r="L2" s="4946"/>
      <c r="M2" s="983"/>
      <c r="N2" s="983"/>
      <c r="O2" s="983"/>
      <c r="P2" s="983"/>
      <c r="Q2" s="983"/>
      <c r="R2" s="983"/>
      <c r="S2" s="983"/>
      <c r="T2" s="983"/>
      <c r="U2" s="1180"/>
      <c r="V2" s="1180"/>
      <c r="X2" s="983"/>
      <c r="Y2" s="983"/>
      <c r="Z2" s="1177"/>
      <c r="AA2" s="1177"/>
      <c r="AB2" s="983"/>
      <c r="AC2" s="983"/>
      <c r="AD2" s="983"/>
      <c r="AE2" s="1178"/>
      <c r="AF2" s="1178"/>
      <c r="AG2" s="1178"/>
      <c r="AH2" s="1178"/>
      <c r="AI2" s="1178"/>
      <c r="AJ2" s="1178"/>
      <c r="AK2" s="1178"/>
      <c r="AL2" s="989"/>
      <c r="AM2" s="5052" t="s">
        <v>141</v>
      </c>
      <c r="AN2" s="5052"/>
      <c r="AO2" s="5052"/>
      <c r="AP2" s="5052"/>
      <c r="AQ2" s="5052"/>
    </row>
    <row r="3" spans="1:46" ht="18" customHeight="1">
      <c r="B3" s="5047" t="s">
        <v>603</v>
      </c>
      <c r="C3" s="5047"/>
      <c r="D3" s="5047"/>
      <c r="E3" s="5047"/>
      <c r="F3" s="5047"/>
      <c r="G3" s="5047"/>
      <c r="H3" s="5047"/>
      <c r="I3" s="5047"/>
      <c r="J3" s="1181"/>
      <c r="K3" s="4947" t="s">
        <v>144</v>
      </c>
      <c r="L3" s="4947"/>
      <c r="M3" s="993"/>
      <c r="N3" s="993"/>
      <c r="O3" s="993"/>
      <c r="P3" s="994"/>
      <c r="Q3" s="995"/>
      <c r="R3" s="993"/>
      <c r="S3" s="993"/>
      <c r="T3" s="993"/>
      <c r="U3" s="1182"/>
      <c r="V3" s="1182"/>
      <c r="W3" s="993"/>
      <c r="X3" s="993"/>
      <c r="Y3" s="993"/>
      <c r="Z3" s="1182"/>
      <c r="AA3" s="1182"/>
      <c r="AB3" s="993"/>
      <c r="AC3" s="993"/>
      <c r="AD3" s="993"/>
      <c r="AE3" s="993"/>
      <c r="AF3" s="993"/>
      <c r="AG3" s="993"/>
      <c r="AH3" s="993"/>
      <c r="AI3" s="993"/>
      <c r="AJ3" s="993"/>
      <c r="AK3" s="993"/>
      <c r="AL3" s="993"/>
      <c r="AM3" s="993"/>
      <c r="AN3" s="993"/>
      <c r="AO3" s="993"/>
      <c r="AP3" s="993"/>
      <c r="AQ3" s="993"/>
    </row>
    <row r="4" spans="1:46" ht="19.5" thickBot="1">
      <c r="A4" s="991"/>
      <c r="B4" s="5047"/>
      <c r="C4" s="5047"/>
      <c r="D4" s="5047"/>
      <c r="E4" s="5047"/>
      <c r="F4" s="5047"/>
      <c r="G4" s="5047"/>
      <c r="H4" s="5047"/>
      <c r="I4" s="5047"/>
      <c r="J4" s="1183"/>
      <c r="K4" s="994"/>
      <c r="L4" s="992"/>
      <c r="M4" s="1184"/>
      <c r="N4" s="1184"/>
      <c r="O4" s="1184"/>
      <c r="P4" s="994"/>
      <c r="Q4" s="995"/>
      <c r="R4" s="1184"/>
      <c r="S4" s="1184"/>
      <c r="T4" s="1184"/>
      <c r="U4" s="1182"/>
      <c r="V4" s="1182"/>
      <c r="W4" s="1184"/>
      <c r="X4" s="1184"/>
      <c r="Y4" s="1184"/>
      <c r="Z4" s="1182"/>
      <c r="AA4" s="1182"/>
      <c r="AB4" s="1184"/>
      <c r="AC4" s="993"/>
      <c r="AD4" s="993"/>
      <c r="AE4" s="993"/>
      <c r="AF4" s="993"/>
      <c r="AG4" s="993"/>
      <c r="AH4" s="993"/>
      <c r="AI4" s="993"/>
      <c r="AJ4" s="993"/>
      <c r="AK4" s="993"/>
      <c r="AL4" s="993"/>
      <c r="AM4" s="993"/>
      <c r="AN4" s="993"/>
      <c r="AO4" s="993"/>
      <c r="AP4" s="993"/>
      <c r="AQ4" s="993"/>
    </row>
    <row r="5" spans="1:46" ht="32.25" customHeight="1">
      <c r="A5" s="4943" t="s">
        <v>145</v>
      </c>
      <c r="B5" s="996"/>
      <c r="C5" s="997"/>
      <c r="D5" s="1185"/>
      <c r="E5" s="14" t="s">
        <v>146</v>
      </c>
      <c r="F5" s="15" t="s">
        <v>146</v>
      </c>
      <c r="G5" s="15" t="s">
        <v>146</v>
      </c>
      <c r="H5" s="16"/>
      <c r="I5" s="4943" t="s">
        <v>147</v>
      </c>
      <c r="J5" s="17"/>
      <c r="K5" s="4934" t="s">
        <v>148</v>
      </c>
      <c r="L5" s="4935"/>
      <c r="M5" s="4935"/>
      <c r="N5" s="4935"/>
      <c r="O5" s="4936"/>
      <c r="P5" s="4934" t="s">
        <v>149</v>
      </c>
      <c r="Q5" s="4935"/>
      <c r="R5" s="4935"/>
      <c r="S5" s="4935"/>
      <c r="T5" s="4936"/>
      <c r="U5" s="4934" t="s">
        <v>150</v>
      </c>
      <c r="V5" s="4935"/>
      <c r="W5" s="4935"/>
      <c r="X5" s="4935"/>
      <c r="Y5" s="4936"/>
      <c r="Z5" s="4934" t="s">
        <v>151</v>
      </c>
      <c r="AA5" s="4935"/>
      <c r="AB5" s="4935"/>
      <c r="AC5" s="4935"/>
      <c r="AD5" s="4936"/>
      <c r="AE5" s="5104" t="s">
        <v>505</v>
      </c>
      <c r="AF5" s="5105"/>
      <c r="AG5" s="5105"/>
      <c r="AH5" s="5105"/>
      <c r="AI5" s="5105"/>
      <c r="AJ5" s="5105"/>
      <c r="AK5" s="5106"/>
      <c r="AL5" s="5107" t="s">
        <v>154</v>
      </c>
      <c r="AM5" s="5105"/>
      <c r="AN5" s="5106"/>
      <c r="AO5" s="5107" t="s">
        <v>155</v>
      </c>
      <c r="AP5" s="5105"/>
      <c r="AQ5" s="5108"/>
      <c r="AR5" s="35" t="s">
        <v>156</v>
      </c>
      <c r="AS5" s="19" t="s">
        <v>157</v>
      </c>
      <c r="AT5" s="20" t="s">
        <v>156</v>
      </c>
    </row>
    <row r="6" spans="1:46" ht="45">
      <c r="A6" s="4944"/>
      <c r="B6" s="22" t="s">
        <v>158</v>
      </c>
      <c r="C6" s="23" t="s">
        <v>159</v>
      </c>
      <c r="D6" s="24" t="s">
        <v>146</v>
      </c>
      <c r="E6" s="25" t="s">
        <v>160</v>
      </c>
      <c r="F6" s="26" t="s">
        <v>161</v>
      </c>
      <c r="G6" s="1186"/>
      <c r="H6" s="16" t="s">
        <v>163</v>
      </c>
      <c r="I6" s="4944"/>
      <c r="J6" s="17" t="s">
        <v>164</v>
      </c>
      <c r="K6" s="28" t="s">
        <v>165</v>
      </c>
      <c r="L6" s="29" t="s">
        <v>166</v>
      </c>
      <c r="M6" s="22" t="s">
        <v>158</v>
      </c>
      <c r="N6" s="23" t="s">
        <v>167</v>
      </c>
      <c r="O6" s="30" t="s">
        <v>168</v>
      </c>
      <c r="P6" s="28" t="s">
        <v>165</v>
      </c>
      <c r="Q6" s="29" t="s">
        <v>166</v>
      </c>
      <c r="R6" s="22" t="s">
        <v>158</v>
      </c>
      <c r="S6" s="23" t="s">
        <v>167</v>
      </c>
      <c r="T6" s="30" t="s">
        <v>168</v>
      </c>
      <c r="U6" s="28" t="s">
        <v>165</v>
      </c>
      <c r="V6" s="29" t="s">
        <v>166</v>
      </c>
      <c r="W6" s="22" t="s">
        <v>158</v>
      </c>
      <c r="X6" s="23" t="s">
        <v>167</v>
      </c>
      <c r="Y6" s="30" t="s">
        <v>168</v>
      </c>
      <c r="Z6" s="28" t="s">
        <v>165</v>
      </c>
      <c r="AA6" s="29" t="s">
        <v>166</v>
      </c>
      <c r="AB6" s="22" t="s">
        <v>158</v>
      </c>
      <c r="AC6" s="23" t="s">
        <v>167</v>
      </c>
      <c r="AD6" s="30" t="s">
        <v>168</v>
      </c>
      <c r="AE6" s="5101" t="s">
        <v>171</v>
      </c>
      <c r="AF6" s="5102"/>
      <c r="AG6" s="5102"/>
      <c r="AH6" s="5102"/>
      <c r="AI6" s="5102"/>
      <c r="AJ6" s="5103"/>
      <c r="AK6" s="1187" t="s">
        <v>170</v>
      </c>
      <c r="AL6" s="1188" t="s">
        <v>171</v>
      </c>
      <c r="AM6" s="1188" t="s">
        <v>507</v>
      </c>
      <c r="AN6" s="1187" t="s">
        <v>170</v>
      </c>
      <c r="AO6" s="1188" t="s">
        <v>171</v>
      </c>
      <c r="AP6" s="1188" t="s">
        <v>507</v>
      </c>
      <c r="AQ6" s="1187" t="s">
        <v>170</v>
      </c>
      <c r="AR6" s="35" t="s">
        <v>173</v>
      </c>
      <c r="AS6" s="19" t="s">
        <v>174</v>
      </c>
      <c r="AT6" s="20" t="s">
        <v>168</v>
      </c>
    </row>
    <row r="7" spans="1:46" ht="17.25" customHeight="1">
      <c r="A7" s="695" t="s">
        <v>458</v>
      </c>
      <c r="B7" s="566"/>
      <c r="C7" s="566"/>
      <c r="D7" s="566"/>
      <c r="E7" s="697"/>
      <c r="F7" s="698"/>
      <c r="G7" s="1008"/>
      <c r="H7" s="566"/>
      <c r="I7" s="566"/>
      <c r="J7" s="708"/>
      <c r="K7" s="1009"/>
      <c r="L7" s="1010"/>
      <c r="M7" s="569"/>
      <c r="N7" s="569"/>
      <c r="O7" s="569"/>
      <c r="P7" s="1009"/>
      <c r="Q7" s="566"/>
      <c r="R7" s="569"/>
      <c r="S7" s="569"/>
      <c r="T7" s="569"/>
      <c r="U7" s="566"/>
      <c r="V7" s="566"/>
      <c r="W7" s="569"/>
      <c r="X7" s="569"/>
      <c r="Y7" s="569"/>
      <c r="Z7" s="566"/>
      <c r="AA7" s="566"/>
      <c r="AB7" s="569"/>
      <c r="AC7" s="569"/>
      <c r="AD7" s="569"/>
      <c r="AE7" s="1091"/>
      <c r="AF7" s="698"/>
      <c r="AG7" s="698"/>
      <c r="AH7" s="698"/>
      <c r="AI7" s="698"/>
      <c r="AJ7" s="1092"/>
      <c r="AK7" s="1012"/>
      <c r="AL7" s="1189"/>
      <c r="AM7" s="708"/>
      <c r="AN7" s="1012"/>
      <c r="AO7" s="1189"/>
      <c r="AP7" s="708"/>
      <c r="AQ7" s="708"/>
      <c r="AR7" s="566"/>
      <c r="AS7" s="566"/>
      <c r="AT7" s="1190"/>
    </row>
    <row r="8" spans="1:46" ht="30.75" customHeight="1">
      <c r="A8" s="1191" t="s">
        <v>604</v>
      </c>
      <c r="B8" s="1014"/>
      <c r="C8" s="909">
        <v>20</v>
      </c>
      <c r="D8" s="460">
        <f>SUM(E8:G8)</f>
        <v>8</v>
      </c>
      <c r="E8" s="1192"/>
      <c r="F8" s="1193">
        <v>8</v>
      </c>
      <c r="G8" s="1194"/>
      <c r="H8" s="1195"/>
      <c r="I8" s="1196" t="s">
        <v>605</v>
      </c>
      <c r="J8" s="1197">
        <v>1</v>
      </c>
      <c r="K8" s="858" t="s">
        <v>606</v>
      </c>
      <c r="L8" s="1017" t="s">
        <v>206</v>
      </c>
      <c r="M8" s="511"/>
      <c r="N8" s="511"/>
      <c r="O8" s="511"/>
      <c r="P8" s="736"/>
      <c r="Q8" s="1198"/>
      <c r="R8" s="511"/>
      <c r="S8" s="511"/>
      <c r="T8" s="511"/>
      <c r="U8" s="1199"/>
      <c r="V8" s="1199"/>
      <c r="W8" s="511"/>
      <c r="X8" s="511"/>
      <c r="Y8" s="511"/>
      <c r="Z8" s="1199"/>
      <c r="AA8" s="1199"/>
      <c r="AB8" s="511"/>
      <c r="AC8" s="512"/>
      <c r="AD8" s="511"/>
      <c r="AE8" s="1020" t="s">
        <v>228</v>
      </c>
      <c r="AF8" s="1200">
        <v>0.34</v>
      </c>
      <c r="AG8" s="1201" t="s">
        <v>362</v>
      </c>
      <c r="AH8" s="1200">
        <v>0.33</v>
      </c>
      <c r="AI8" s="1201" t="s">
        <v>229</v>
      </c>
      <c r="AJ8" s="1202">
        <v>0.33</v>
      </c>
      <c r="AK8" s="1203">
        <f>SUM(AF8:AJ8)</f>
        <v>1</v>
      </c>
      <c r="AL8" s="1204"/>
      <c r="AM8" s="1205"/>
      <c r="AN8" s="1206"/>
      <c r="AO8" s="1207"/>
      <c r="AP8" s="1208"/>
      <c r="AQ8" s="1209"/>
      <c r="AR8" s="79">
        <f>(M8+R8+W8+AB8)-B8</f>
        <v>0</v>
      </c>
      <c r="AS8" s="80">
        <f>(N8+S8+X8+AC8)-(C8+D8)</f>
        <v>-28</v>
      </c>
      <c r="AT8" s="81">
        <f>(O8+T8+Y8+AD8)-H8</f>
        <v>0</v>
      </c>
    </row>
    <row r="9" spans="1:46">
      <c r="A9" s="1048" t="s">
        <v>420</v>
      </c>
      <c r="B9" s="1031">
        <f>+SUM(B8)</f>
        <v>0</v>
      </c>
      <c r="C9" s="1031">
        <f t="shared" ref="C9:H9" si="0">+SUM(C8)</f>
        <v>20</v>
      </c>
      <c r="D9" s="1032">
        <f t="shared" si="0"/>
        <v>8</v>
      </c>
      <c r="E9" s="1033">
        <f t="shared" si="0"/>
        <v>0</v>
      </c>
      <c r="F9" s="1031">
        <f t="shared" ref="F9:G9" si="1">+SUM(F8)</f>
        <v>8</v>
      </c>
      <c r="G9" s="1034">
        <f t="shared" si="1"/>
        <v>0</v>
      </c>
      <c r="H9" s="1035">
        <f t="shared" si="0"/>
        <v>0</v>
      </c>
      <c r="I9" s="95"/>
      <c r="J9" s="1210"/>
      <c r="K9" s="298"/>
      <c r="L9" s="299"/>
      <c r="M9" s="493"/>
      <c r="N9" s="493"/>
      <c r="O9" s="493"/>
      <c r="P9" s="99"/>
      <c r="Q9" s="1211"/>
      <c r="R9" s="494"/>
      <c r="S9" s="494"/>
      <c r="T9" s="494"/>
      <c r="U9" s="1037"/>
      <c r="V9" s="1037"/>
      <c r="W9" s="493"/>
      <c r="X9" s="493"/>
      <c r="Y9" s="493"/>
      <c r="Z9" s="1038"/>
      <c r="AA9" s="1038"/>
      <c r="AB9" s="493"/>
      <c r="AC9" s="493"/>
      <c r="AD9" s="493"/>
      <c r="AE9" s="1212"/>
      <c r="AF9" s="1031"/>
      <c r="AG9" s="1213"/>
      <c r="AH9" s="1031"/>
      <c r="AI9" s="1031"/>
      <c r="AJ9" s="1041"/>
      <c r="AK9" s="1214">
        <f>SUM(AK8)</f>
        <v>1</v>
      </c>
      <c r="AL9" s="1042"/>
      <c r="AM9" s="840"/>
      <c r="AN9" s="1215"/>
      <c r="AO9" s="1042"/>
      <c r="AP9" s="842"/>
      <c r="AQ9" s="1216"/>
      <c r="AR9" s="1217"/>
      <c r="AS9" s="1217"/>
      <c r="AT9" s="1217"/>
    </row>
    <row r="10" spans="1:46" ht="30.75" customHeight="1">
      <c r="A10" s="5093" t="s">
        <v>607</v>
      </c>
      <c r="B10" s="909">
        <v>22</v>
      </c>
      <c r="C10" s="1014"/>
      <c r="D10" s="1093">
        <f>SUM(E10:G10)</f>
        <v>0</v>
      </c>
      <c r="E10" s="1192"/>
      <c r="F10" s="1014"/>
      <c r="G10" s="1218"/>
      <c r="H10" s="1195"/>
      <c r="I10" s="1219" t="s">
        <v>608</v>
      </c>
      <c r="J10" s="1197">
        <v>1</v>
      </c>
      <c r="K10" s="734" t="s">
        <v>609</v>
      </c>
      <c r="L10" s="735" t="s">
        <v>610</v>
      </c>
      <c r="M10" s="511">
        <v>13</v>
      </c>
      <c r="N10" s="511"/>
      <c r="O10" s="511"/>
      <c r="P10" s="911" t="s">
        <v>611</v>
      </c>
      <c r="Q10" s="1220" t="s">
        <v>206</v>
      </c>
      <c r="R10" s="511">
        <v>6</v>
      </c>
      <c r="S10" s="511"/>
      <c r="T10" s="511"/>
      <c r="U10" s="1199" t="s">
        <v>612</v>
      </c>
      <c r="V10" s="1199" t="s">
        <v>613</v>
      </c>
      <c r="W10" s="511">
        <v>3</v>
      </c>
      <c r="X10" s="511"/>
      <c r="Y10" s="511"/>
      <c r="Z10" s="1199"/>
      <c r="AA10" s="1199"/>
      <c r="AB10" s="511"/>
      <c r="AC10" s="512"/>
      <c r="AD10" s="511"/>
      <c r="AE10" s="916"/>
      <c r="AF10" s="522"/>
      <c r="AG10" s="1221"/>
      <c r="AH10" s="522"/>
      <c r="AI10" s="522"/>
      <c r="AJ10" s="485"/>
      <c r="AK10" s="523"/>
      <c r="AL10" s="1222" t="s">
        <v>228</v>
      </c>
      <c r="AM10" s="1223" t="s">
        <v>497</v>
      </c>
      <c r="AN10" s="1224">
        <v>0.6</v>
      </c>
      <c r="AO10" s="1225" t="s">
        <v>180</v>
      </c>
      <c r="AP10" s="1223" t="s">
        <v>497</v>
      </c>
      <c r="AQ10" s="1226">
        <v>0.6</v>
      </c>
      <c r="AR10" s="79">
        <f>(M10+R10+W10+AB10)-B10</f>
        <v>0</v>
      </c>
      <c r="AS10" s="80">
        <f>(N10+S10+X10+AC10)-(C10+D10)</f>
        <v>0</v>
      </c>
      <c r="AT10" s="81">
        <f>(O10+T10+Y10+AD10)-H10</f>
        <v>0</v>
      </c>
    </row>
    <row r="11" spans="1:46" ht="30.75" customHeight="1">
      <c r="A11" s="5094"/>
      <c r="B11" s="909">
        <v>17</v>
      </c>
      <c r="C11" s="909">
        <v>13</v>
      </c>
      <c r="D11" s="1093">
        <f t="shared" ref="D11:D12" si="2">SUM(E11:G11)</f>
        <v>0</v>
      </c>
      <c r="E11" s="1192"/>
      <c r="F11" s="1014"/>
      <c r="G11" s="1218"/>
      <c r="H11" s="1195"/>
      <c r="I11" s="1219" t="s">
        <v>614</v>
      </c>
      <c r="J11" s="1197">
        <v>1</v>
      </c>
      <c r="K11" s="734" t="s">
        <v>615</v>
      </c>
      <c r="L11" s="735" t="s">
        <v>616</v>
      </c>
      <c r="M11" s="511">
        <v>7</v>
      </c>
      <c r="N11" s="511">
        <v>5</v>
      </c>
      <c r="O11" s="510"/>
      <c r="P11" s="750" t="s">
        <v>617</v>
      </c>
      <c r="Q11" s="1227" t="s">
        <v>618</v>
      </c>
      <c r="R11" s="511">
        <v>5</v>
      </c>
      <c r="S11" s="511">
        <v>4</v>
      </c>
      <c r="T11" s="511"/>
      <c r="U11" s="1228" t="s">
        <v>619</v>
      </c>
      <c r="V11" s="1228" t="s">
        <v>302</v>
      </c>
      <c r="W11" s="511">
        <v>5</v>
      </c>
      <c r="X11" s="511">
        <v>4</v>
      </c>
      <c r="Y11" s="511"/>
      <c r="Z11" s="1228"/>
      <c r="AA11" s="1228"/>
      <c r="AB11" s="511"/>
      <c r="AC11" s="512"/>
      <c r="AD11" s="511"/>
      <c r="AE11" s="1020" t="s">
        <v>228</v>
      </c>
      <c r="AF11" s="1200">
        <v>0.2</v>
      </c>
      <c r="AG11" s="1201" t="s">
        <v>362</v>
      </c>
      <c r="AH11" s="1200">
        <v>0.2</v>
      </c>
      <c r="AI11" s="1200"/>
      <c r="AJ11" s="1202"/>
      <c r="AK11" s="1229">
        <f>SUM(AF11:AJ11)</f>
        <v>0.4</v>
      </c>
      <c r="AL11" s="1026"/>
      <c r="AM11" s="1026"/>
      <c r="AN11" s="1026"/>
      <c r="AO11" s="1026"/>
      <c r="AP11" s="1026"/>
      <c r="AQ11" s="1026"/>
      <c r="AR11" s="79">
        <f>(M11+R11+W11+AB11)-B11</f>
        <v>0</v>
      </c>
      <c r="AS11" s="80">
        <f>(N11+S11+X11+AC11)-(C11+D11)</f>
        <v>0</v>
      </c>
      <c r="AT11" s="81">
        <f>(O11+T11+Y11+AD11)-H11</f>
        <v>0</v>
      </c>
    </row>
    <row r="12" spans="1:46" ht="30.75" customHeight="1">
      <c r="A12" s="5095"/>
      <c r="B12" s="1014"/>
      <c r="C12" s="897"/>
      <c r="D12" s="1093">
        <f t="shared" si="2"/>
        <v>0</v>
      </c>
      <c r="E12" s="1192"/>
      <c r="F12" s="1014"/>
      <c r="G12" s="1218"/>
      <c r="H12" s="1230">
        <v>10</v>
      </c>
      <c r="I12" s="1219" t="s">
        <v>620</v>
      </c>
      <c r="J12" s="1197">
        <v>1</v>
      </c>
      <c r="K12" s="734" t="s">
        <v>609</v>
      </c>
      <c r="L12" s="735" t="s">
        <v>610</v>
      </c>
      <c r="M12" s="511"/>
      <c r="N12" s="512"/>
      <c r="O12" s="512"/>
      <c r="P12" s="327" t="s">
        <v>621</v>
      </c>
      <c r="Q12" s="1231" t="s">
        <v>622</v>
      </c>
      <c r="R12" s="1056"/>
      <c r="S12" s="511"/>
      <c r="T12" s="511"/>
      <c r="U12" s="1199"/>
      <c r="V12" s="1199"/>
      <c r="W12" s="511"/>
      <c r="X12" s="511"/>
      <c r="Y12" s="511"/>
      <c r="Z12" s="1199"/>
      <c r="AA12" s="1199"/>
      <c r="AB12" s="511"/>
      <c r="AC12" s="512"/>
      <c r="AD12" s="511"/>
      <c r="AE12" s="1044" t="s">
        <v>396</v>
      </c>
      <c r="AF12" s="522"/>
      <c r="AG12" s="1221"/>
      <c r="AH12" s="522"/>
      <c r="AI12" s="522"/>
      <c r="AJ12" s="485"/>
      <c r="AK12" s="1232"/>
      <c r="AL12" s="1026"/>
      <c r="AM12" s="1026"/>
      <c r="AN12" s="1026"/>
      <c r="AO12" s="1026"/>
      <c r="AP12" s="1026"/>
      <c r="AQ12" s="1026"/>
      <c r="AR12" s="79">
        <f>(M12+R12+W12+AB12)-B12</f>
        <v>0</v>
      </c>
      <c r="AS12" s="80">
        <f>(N12+S12+X12+AC12)-(C12+D12)</f>
        <v>0</v>
      </c>
      <c r="AT12" s="81">
        <f>(O12+T12+Y12+AD12)-H12</f>
        <v>-10</v>
      </c>
    </row>
    <row r="13" spans="1:46">
      <c r="A13" s="1048" t="s">
        <v>184</v>
      </c>
      <c r="B13" s="1031">
        <f>+SUM(B10:B12)</f>
        <v>39</v>
      </c>
      <c r="C13" s="1031">
        <f t="shared" ref="C13:H13" si="3">+SUM(C10:C12)</f>
        <v>13</v>
      </c>
      <c r="D13" s="1032">
        <f t="shared" si="3"/>
        <v>0</v>
      </c>
      <c r="E13" s="1033">
        <f t="shared" si="3"/>
        <v>0</v>
      </c>
      <c r="F13" s="1031">
        <f t="shared" ref="F13:G13" si="4">+SUM(F10:F12)</f>
        <v>0</v>
      </c>
      <c r="G13" s="1034">
        <f t="shared" si="4"/>
        <v>0</v>
      </c>
      <c r="H13" s="1035">
        <f t="shared" si="3"/>
        <v>10</v>
      </c>
      <c r="I13" s="95"/>
      <c r="J13" s="1210"/>
      <c r="K13" s="298"/>
      <c r="L13" s="299"/>
      <c r="M13" s="493"/>
      <c r="N13" s="493"/>
      <c r="O13" s="789"/>
      <c r="P13" s="1233"/>
      <c r="Q13" s="1234"/>
      <c r="R13" s="494"/>
      <c r="S13" s="494"/>
      <c r="T13" s="494"/>
      <c r="U13" s="1037"/>
      <c r="V13" s="1037"/>
      <c r="W13" s="493"/>
      <c r="X13" s="493"/>
      <c r="Y13" s="493"/>
      <c r="Z13" s="1038"/>
      <c r="AA13" s="1038"/>
      <c r="AB13" s="493"/>
      <c r="AC13" s="493"/>
      <c r="AD13" s="493"/>
      <c r="AE13" s="1212"/>
      <c r="AF13" s="1031"/>
      <c r="AG13" s="1213"/>
      <c r="AH13" s="1031"/>
      <c r="AI13" s="1031"/>
      <c r="AJ13" s="1041"/>
      <c r="AK13" s="1214">
        <f>SUM(AK10:AK12)</f>
        <v>0.4</v>
      </c>
      <c r="AL13" s="1235"/>
      <c r="AM13" s="1236"/>
      <c r="AN13" s="1237">
        <v>0.6</v>
      </c>
      <c r="AO13" s="1235"/>
      <c r="AP13" s="1238"/>
      <c r="AQ13" s="1239">
        <v>0.6</v>
      </c>
      <c r="AR13" s="1217"/>
      <c r="AS13" s="1217"/>
      <c r="AT13" s="1217"/>
    </row>
    <row r="14" spans="1:46" ht="30.75" customHeight="1">
      <c r="A14" s="5096" t="s">
        <v>623</v>
      </c>
      <c r="B14" s="1050">
        <v>12</v>
      </c>
      <c r="C14" s="1240"/>
      <c r="D14" s="1093">
        <f>SUM(E14:G14)</f>
        <v>0</v>
      </c>
      <c r="E14" s="1241"/>
      <c r="F14" s="1240"/>
      <c r="G14" s="1242"/>
      <c r="H14" s="1243"/>
      <c r="I14" s="1244" t="s">
        <v>624</v>
      </c>
      <c r="J14" s="1245">
        <v>1</v>
      </c>
      <c r="K14" s="887" t="s">
        <v>625</v>
      </c>
      <c r="L14" s="888" t="s">
        <v>626</v>
      </c>
      <c r="M14" s="519">
        <v>9</v>
      </c>
      <c r="N14" s="519"/>
      <c r="O14" s="519"/>
      <c r="P14" s="887" t="s">
        <v>627</v>
      </c>
      <c r="Q14" s="1052" t="s">
        <v>529</v>
      </c>
      <c r="R14" s="519">
        <v>3</v>
      </c>
      <c r="S14" s="519"/>
      <c r="T14" s="519"/>
      <c r="U14" s="1246"/>
      <c r="V14" s="1246"/>
      <c r="W14" s="519"/>
      <c r="X14" s="519"/>
      <c r="Y14" s="519"/>
      <c r="Z14" s="1246"/>
      <c r="AA14" s="1246"/>
      <c r="AB14" s="519"/>
      <c r="AC14" s="520"/>
      <c r="AD14" s="519"/>
      <c r="AE14" s="1247" t="s">
        <v>396</v>
      </c>
      <c r="AF14" s="522"/>
      <c r="AG14" s="1221"/>
      <c r="AH14" s="522"/>
      <c r="AI14" s="522"/>
      <c r="AJ14" s="485"/>
      <c r="AK14" s="523"/>
      <c r="AL14" s="1248"/>
      <c r="AM14" s="1249"/>
      <c r="AN14" s="1250"/>
      <c r="AO14" s="1248"/>
      <c r="AP14" s="1249"/>
      <c r="AQ14" s="1251"/>
      <c r="AR14" s="79">
        <f>(M14+R14+W14+AB14)-B14</f>
        <v>0</v>
      </c>
      <c r="AS14" s="80">
        <f>(N14+S14+X14+AC14)-(C14+D14)</f>
        <v>0</v>
      </c>
      <c r="AT14" s="81">
        <f>(O14+T14+Y14+AD14)-H14</f>
        <v>0</v>
      </c>
    </row>
    <row r="15" spans="1:46" ht="30.75" customHeight="1">
      <c r="A15" s="5097"/>
      <c r="B15" s="1050">
        <v>18</v>
      </c>
      <c r="C15" s="1240"/>
      <c r="D15" s="1093">
        <f t="shared" ref="D15:D17" si="5">SUM(E15:G15)</f>
        <v>0</v>
      </c>
      <c r="E15" s="1241"/>
      <c r="F15" s="1240"/>
      <c r="G15" s="1242"/>
      <c r="H15" s="1243"/>
      <c r="I15" s="1252" t="s">
        <v>628</v>
      </c>
      <c r="J15" s="1245">
        <v>1</v>
      </c>
      <c r="K15" s="734" t="s">
        <v>627</v>
      </c>
      <c r="L15" s="735" t="s">
        <v>529</v>
      </c>
      <c r="M15" s="519"/>
      <c r="N15" s="519"/>
      <c r="O15" s="577"/>
      <c r="P15" s="902"/>
      <c r="Q15" s="1253"/>
      <c r="R15" s="519"/>
      <c r="S15" s="519"/>
      <c r="T15" s="519"/>
      <c r="U15" s="1246"/>
      <c r="V15" s="1246"/>
      <c r="W15" s="519"/>
      <c r="X15" s="519"/>
      <c r="Y15" s="519"/>
      <c r="Z15" s="1246"/>
      <c r="AA15" s="1246"/>
      <c r="AB15" s="519"/>
      <c r="AC15" s="520"/>
      <c r="AD15" s="519"/>
      <c r="AE15" s="916"/>
      <c r="AF15" s="522"/>
      <c r="AG15" s="1221"/>
      <c r="AH15" s="522"/>
      <c r="AI15" s="522"/>
      <c r="AJ15" s="485"/>
      <c r="AK15" s="523"/>
      <c r="AL15" s="1097" t="s">
        <v>229</v>
      </c>
      <c r="AM15" s="1254" t="s">
        <v>629</v>
      </c>
      <c r="AN15" s="1096">
        <v>0.5</v>
      </c>
      <c r="AO15" s="1097" t="s">
        <v>180</v>
      </c>
      <c r="AP15" s="1255" t="s">
        <v>497</v>
      </c>
      <c r="AQ15" s="1256">
        <v>0.5</v>
      </c>
      <c r="AR15" s="79">
        <f>(M15+R15+W15+AB15)-B15</f>
        <v>-18</v>
      </c>
      <c r="AS15" s="80">
        <f>(N15+S15+X15+AC15)-(C15+D15)</f>
        <v>0</v>
      </c>
      <c r="AT15" s="81">
        <f>(O15+T15+Y15+AD15)-H15</f>
        <v>0</v>
      </c>
    </row>
    <row r="16" spans="1:46" ht="30.75" customHeight="1">
      <c r="A16" s="5097"/>
      <c r="B16" s="1240"/>
      <c r="C16" s="909">
        <v>3</v>
      </c>
      <c r="D16" s="1093">
        <f t="shared" si="5"/>
        <v>0</v>
      </c>
      <c r="E16" s="1241"/>
      <c r="F16" s="1240"/>
      <c r="G16" s="1242"/>
      <c r="H16" s="1243"/>
      <c r="I16" s="1257" t="s">
        <v>630</v>
      </c>
      <c r="J16" s="1245">
        <v>1</v>
      </c>
      <c r="K16" s="887" t="s">
        <v>631</v>
      </c>
      <c r="L16" s="888" t="s">
        <v>632</v>
      </c>
      <c r="M16" s="519"/>
      <c r="N16" s="520"/>
      <c r="O16" s="520"/>
      <c r="P16" s="855"/>
      <c r="Q16" s="1258"/>
      <c r="R16" s="549"/>
      <c r="S16" s="519"/>
      <c r="T16" s="519"/>
      <c r="U16" s="1246"/>
      <c r="V16" s="1246"/>
      <c r="W16" s="519"/>
      <c r="X16" s="519"/>
      <c r="Y16" s="519"/>
      <c r="Z16" s="1246"/>
      <c r="AA16" s="1246"/>
      <c r="AB16" s="519"/>
      <c r="AC16" s="520"/>
      <c r="AD16" s="519"/>
      <c r="AE16" s="1044" t="s">
        <v>396</v>
      </c>
      <c r="AF16" s="522"/>
      <c r="AG16" s="1221"/>
      <c r="AH16" s="522"/>
      <c r="AI16" s="522"/>
      <c r="AJ16" s="485"/>
      <c r="AK16" s="523"/>
      <c r="AL16" s="1204"/>
      <c r="AM16" s="1259"/>
      <c r="AN16" s="1260"/>
      <c r="AO16" s="1261"/>
      <c r="AP16" s="1262"/>
      <c r="AQ16" s="1259"/>
      <c r="AR16" s="79">
        <f>(M16+R16+W16+AB16)-B16</f>
        <v>0</v>
      </c>
      <c r="AS16" s="80">
        <f>(N16+S16+X16+AC16)-(C16+D16)</f>
        <v>-3</v>
      </c>
      <c r="AT16" s="81">
        <f>(O16+T16+Y16+AD16)-H16</f>
        <v>0</v>
      </c>
    </row>
    <row r="17" spans="1:46" ht="30.75" customHeight="1">
      <c r="A17" s="5097"/>
      <c r="B17" s="1050">
        <v>21</v>
      </c>
      <c r="C17" s="1240"/>
      <c r="D17" s="1093">
        <f t="shared" si="5"/>
        <v>0</v>
      </c>
      <c r="E17" s="1241"/>
      <c r="F17" s="1240"/>
      <c r="G17" s="1242"/>
      <c r="H17" s="1243"/>
      <c r="I17" s="1263" t="s">
        <v>633</v>
      </c>
      <c r="J17" s="1264">
        <v>1</v>
      </c>
      <c r="K17" s="750" t="s">
        <v>609</v>
      </c>
      <c r="L17" s="751" t="s">
        <v>610</v>
      </c>
      <c r="M17" s="577">
        <v>6</v>
      </c>
      <c r="N17" s="577"/>
      <c r="O17" s="1265"/>
      <c r="P17" s="1266" t="s">
        <v>634</v>
      </c>
      <c r="Q17" s="1267" t="s">
        <v>635</v>
      </c>
      <c r="R17" s="577">
        <v>6</v>
      </c>
      <c r="S17" s="577"/>
      <c r="T17" s="577"/>
      <c r="U17" s="1268" t="s">
        <v>636</v>
      </c>
      <c r="V17" s="1268" t="s">
        <v>637</v>
      </c>
      <c r="W17" s="577">
        <v>6</v>
      </c>
      <c r="X17" s="577"/>
      <c r="Y17" s="577"/>
      <c r="Z17" s="1269" t="s">
        <v>638</v>
      </c>
      <c r="AA17" s="1269" t="s">
        <v>639</v>
      </c>
      <c r="AB17" s="577">
        <v>3</v>
      </c>
      <c r="AC17" s="548"/>
      <c r="AD17" s="519"/>
      <c r="AE17" s="916"/>
      <c r="AF17" s="522"/>
      <c r="AG17" s="1221"/>
      <c r="AH17" s="522"/>
      <c r="AI17" s="522"/>
      <c r="AJ17" s="485"/>
      <c r="AK17" s="523"/>
      <c r="AL17" s="1270" t="s">
        <v>180</v>
      </c>
      <c r="AM17" s="1271" t="s">
        <v>389</v>
      </c>
      <c r="AN17" s="1272">
        <v>0.5</v>
      </c>
      <c r="AO17" s="1270" t="s">
        <v>180</v>
      </c>
      <c r="AP17" s="1271" t="s">
        <v>389</v>
      </c>
      <c r="AQ17" s="1273">
        <v>0.5</v>
      </c>
      <c r="AR17" s="79">
        <f>(M17+R17+W17+AB17)-B17</f>
        <v>0</v>
      </c>
      <c r="AS17" s="80">
        <f>(N17+S17+X17+AC17)-(C17+D17)</f>
        <v>0</v>
      </c>
      <c r="AT17" s="81">
        <f>(O17+T17+Y17+AD17)-H17</f>
        <v>0</v>
      </c>
    </row>
    <row r="18" spans="1:46">
      <c r="A18" s="1048" t="s">
        <v>469</v>
      </c>
      <c r="B18" s="89">
        <f>SUM(B14:B17)</f>
        <v>51</v>
      </c>
      <c r="C18" s="89">
        <f t="shared" ref="C18:H18" si="6">SUM(C14:C17)</f>
        <v>3</v>
      </c>
      <c r="D18" s="90">
        <f t="shared" si="6"/>
        <v>0</v>
      </c>
      <c r="E18" s="91">
        <f t="shared" si="6"/>
        <v>0</v>
      </c>
      <c r="F18" s="89">
        <f t="shared" ref="F18:G18" si="7">SUM(F14:F17)</f>
        <v>0</v>
      </c>
      <c r="G18" s="92">
        <f t="shared" si="7"/>
        <v>0</v>
      </c>
      <c r="H18" s="93">
        <f t="shared" si="6"/>
        <v>0</v>
      </c>
      <c r="I18" s="780"/>
      <c r="J18" s="1274"/>
      <c r="K18" s="1275"/>
      <c r="L18" s="1276"/>
      <c r="M18" s="789"/>
      <c r="N18" s="789"/>
      <c r="O18" s="789"/>
      <c r="P18" s="1233"/>
      <c r="Q18" s="1234"/>
      <c r="R18" s="786"/>
      <c r="S18" s="786"/>
      <c r="T18" s="786"/>
      <c r="U18" s="1277"/>
      <c r="V18" s="1277"/>
      <c r="W18" s="789"/>
      <c r="X18" s="789"/>
      <c r="Y18" s="789"/>
      <c r="Z18" s="1278"/>
      <c r="AA18" s="1278"/>
      <c r="AB18" s="789"/>
      <c r="AC18" s="789"/>
      <c r="AD18" s="789"/>
      <c r="AE18" s="1279"/>
      <c r="AF18" s="1280"/>
      <c r="AG18" s="1281"/>
      <c r="AH18" s="1280"/>
      <c r="AI18" s="1280"/>
      <c r="AJ18" s="1067"/>
      <c r="AK18" s="1214"/>
      <c r="AL18" s="1282"/>
      <c r="AM18" s="1283"/>
      <c r="AN18" s="1284">
        <v>1</v>
      </c>
      <c r="AO18" s="1282"/>
      <c r="AP18" s="1283"/>
      <c r="AQ18" s="1285">
        <v>1</v>
      </c>
      <c r="AR18" s="1217"/>
      <c r="AS18" s="1217"/>
      <c r="AT18" s="1217"/>
    </row>
    <row r="19" spans="1:46" ht="30.75" customHeight="1">
      <c r="A19" s="5093" t="s">
        <v>640</v>
      </c>
      <c r="B19" s="909">
        <v>6</v>
      </c>
      <c r="C19" s="897"/>
      <c r="D19" s="1093">
        <f>SUM(E19:G19)</f>
        <v>0</v>
      </c>
      <c r="E19" s="1241"/>
      <c r="F19" s="1240"/>
      <c r="G19" s="1242"/>
      <c r="H19" s="1243"/>
      <c r="I19" s="1257" t="s">
        <v>641</v>
      </c>
      <c r="J19" s="1197">
        <v>1</v>
      </c>
      <c r="K19" s="734" t="s">
        <v>642</v>
      </c>
      <c r="L19" s="735" t="s">
        <v>643</v>
      </c>
      <c r="M19" s="511"/>
      <c r="N19" s="511"/>
      <c r="O19" s="511"/>
      <c r="P19" s="736"/>
      <c r="Q19" s="1198"/>
      <c r="R19" s="511"/>
      <c r="S19" s="511"/>
      <c r="T19" s="511"/>
      <c r="U19" s="1199"/>
      <c r="V19" s="1199"/>
      <c r="W19" s="511"/>
      <c r="X19" s="511"/>
      <c r="Y19" s="511"/>
      <c r="Z19" s="1199"/>
      <c r="AA19" s="1199"/>
      <c r="AB19" s="511"/>
      <c r="AC19" s="512"/>
      <c r="AD19" s="511"/>
      <c r="AE19" s="1044" t="s">
        <v>396</v>
      </c>
      <c r="AF19" s="522"/>
      <c r="AG19" s="1221"/>
      <c r="AH19" s="522"/>
      <c r="AI19" s="522"/>
      <c r="AJ19" s="485"/>
      <c r="AK19" s="523"/>
      <c r="AL19" s="1204"/>
      <c r="AM19" s="1262"/>
      <c r="AN19" s="1027"/>
      <c r="AO19" s="1204"/>
      <c r="AP19" s="1262"/>
      <c r="AQ19" s="1027"/>
      <c r="AR19" s="79">
        <f>(M19+R19+W19+AB19)-B19</f>
        <v>-6</v>
      </c>
      <c r="AS19" s="80">
        <f>(N19+S19+X19+AC19)-(C19+D19)</f>
        <v>0</v>
      </c>
      <c r="AT19" s="81">
        <f>(O19+T19+Y19+AD19)-H19</f>
        <v>0</v>
      </c>
    </row>
    <row r="20" spans="1:46" ht="30.75" customHeight="1">
      <c r="A20" s="5094"/>
      <c r="B20" s="909">
        <v>12</v>
      </c>
      <c r="C20" s="909">
        <v>6</v>
      </c>
      <c r="D20" s="1093">
        <f t="shared" ref="D20:D21" si="8">SUM(E20:G20)</f>
        <v>0</v>
      </c>
      <c r="E20" s="1241"/>
      <c r="F20" s="1240"/>
      <c r="G20" s="1242"/>
      <c r="H20" s="1243"/>
      <c r="I20" s="1286" t="s">
        <v>644</v>
      </c>
      <c r="J20" s="1197">
        <v>1</v>
      </c>
      <c r="K20" s="734" t="s">
        <v>611</v>
      </c>
      <c r="L20" s="735" t="s">
        <v>206</v>
      </c>
      <c r="M20" s="511"/>
      <c r="N20" s="511"/>
      <c r="O20" s="511"/>
      <c r="P20" s="736"/>
      <c r="Q20" s="1198"/>
      <c r="R20" s="511"/>
      <c r="S20" s="511"/>
      <c r="T20" s="511"/>
      <c r="U20" s="1199"/>
      <c r="V20" s="1199"/>
      <c r="W20" s="511"/>
      <c r="X20" s="511"/>
      <c r="Y20" s="511"/>
      <c r="Z20" s="1199"/>
      <c r="AA20" s="1199"/>
      <c r="AB20" s="511"/>
      <c r="AC20" s="512"/>
      <c r="AD20" s="511"/>
      <c r="AE20" s="916"/>
      <c r="AF20" s="522"/>
      <c r="AG20" s="1221"/>
      <c r="AH20" s="522"/>
      <c r="AI20" s="522"/>
      <c r="AJ20" s="485"/>
      <c r="AK20" s="523"/>
      <c r="AL20" s="1287" t="s">
        <v>228</v>
      </c>
      <c r="AM20" s="1288" t="s">
        <v>389</v>
      </c>
      <c r="AN20" s="1289">
        <v>0.6</v>
      </c>
      <c r="AO20" s="1287" t="s">
        <v>180</v>
      </c>
      <c r="AP20" s="1288" t="s">
        <v>389</v>
      </c>
      <c r="AQ20" s="1289">
        <v>0.6</v>
      </c>
      <c r="AR20" s="79">
        <f>(M20+R20+W20+AB20)-B20</f>
        <v>-12</v>
      </c>
      <c r="AS20" s="80">
        <f>(N20+S20+X20+AC20)-(C20+D20)</f>
        <v>-6</v>
      </c>
      <c r="AT20" s="81">
        <f>(O20+T20+Y20+AD20)-H20</f>
        <v>0</v>
      </c>
    </row>
    <row r="21" spans="1:46" ht="30.75" customHeight="1">
      <c r="A21" s="5095"/>
      <c r="B21" s="909">
        <v>9</v>
      </c>
      <c r="C21" s="909">
        <v>9</v>
      </c>
      <c r="D21" s="1093">
        <f t="shared" si="8"/>
        <v>0</v>
      </c>
      <c r="E21" s="1241"/>
      <c r="F21" s="1240"/>
      <c r="G21" s="1242"/>
      <c r="H21" s="1243"/>
      <c r="I21" s="1257" t="s">
        <v>645</v>
      </c>
      <c r="J21" s="1197">
        <v>1</v>
      </c>
      <c r="K21" s="734" t="s">
        <v>627</v>
      </c>
      <c r="L21" s="735" t="s">
        <v>529</v>
      </c>
      <c r="M21" s="511">
        <v>6</v>
      </c>
      <c r="N21" s="511">
        <v>6</v>
      </c>
      <c r="O21" s="511"/>
      <c r="P21" s="911" t="s">
        <v>615</v>
      </c>
      <c r="Q21" s="1220" t="s">
        <v>646</v>
      </c>
      <c r="R21" s="511">
        <v>3</v>
      </c>
      <c r="S21" s="511">
        <v>3</v>
      </c>
      <c r="T21" s="511"/>
      <c r="U21" s="1199"/>
      <c r="V21" s="1199"/>
      <c r="W21" s="511"/>
      <c r="X21" s="511"/>
      <c r="Y21" s="511"/>
      <c r="Z21" s="1199"/>
      <c r="AA21" s="1199"/>
      <c r="AB21" s="511"/>
      <c r="AC21" s="512"/>
      <c r="AD21" s="511"/>
      <c r="AE21" s="1020" t="s">
        <v>228</v>
      </c>
      <c r="AF21" s="1200">
        <v>0.25</v>
      </c>
      <c r="AG21" s="1201" t="s">
        <v>362</v>
      </c>
      <c r="AH21" s="1200">
        <v>0.15</v>
      </c>
      <c r="AI21" s="1200"/>
      <c r="AJ21" s="1202"/>
      <c r="AK21" s="1203">
        <f>SUM(AF21:AJ21)</f>
        <v>0.4</v>
      </c>
      <c r="AL21" s="1204"/>
      <c r="AM21" s="1262"/>
      <c r="AN21" s="1027"/>
      <c r="AO21" s="1204"/>
      <c r="AP21" s="1262"/>
      <c r="AQ21" s="1027"/>
      <c r="AR21" s="79">
        <f>(M21+R21+W21+AB21)-B21</f>
        <v>0</v>
      </c>
      <c r="AS21" s="80">
        <f>(N21+S21+X21+AC21)-(C21+D21)</f>
        <v>0</v>
      </c>
      <c r="AT21" s="81">
        <f>(O21+T21+Y21+AD21)-H21</f>
        <v>0</v>
      </c>
    </row>
    <row r="22" spans="1:46">
      <c r="A22" s="1048" t="s">
        <v>399</v>
      </c>
      <c r="B22" s="89">
        <f>+SUM(B19:B21)</f>
        <v>27</v>
      </c>
      <c r="C22" s="89">
        <f t="shared" ref="C22:H22" si="9">+SUM(C19:C21)</f>
        <v>15</v>
      </c>
      <c r="D22" s="90">
        <f t="shared" si="9"/>
        <v>0</v>
      </c>
      <c r="E22" s="91">
        <f t="shared" si="9"/>
        <v>0</v>
      </c>
      <c r="F22" s="89">
        <f t="shared" ref="F22:G22" si="10">+SUM(F19:F21)</f>
        <v>0</v>
      </c>
      <c r="G22" s="92">
        <f t="shared" si="10"/>
        <v>0</v>
      </c>
      <c r="H22" s="93">
        <f t="shared" si="9"/>
        <v>0</v>
      </c>
      <c r="I22" s="95"/>
      <c r="J22" s="1210"/>
      <c r="K22" s="298"/>
      <c r="L22" s="299"/>
      <c r="M22" s="493"/>
      <c r="N22" s="493"/>
      <c r="O22" s="493"/>
      <c r="P22" s="99"/>
      <c r="Q22" s="1211"/>
      <c r="R22" s="494"/>
      <c r="S22" s="494"/>
      <c r="T22" s="494"/>
      <c r="U22" s="1037"/>
      <c r="V22" s="1037"/>
      <c r="W22" s="493"/>
      <c r="X22" s="493"/>
      <c r="Y22" s="493"/>
      <c r="Z22" s="1038"/>
      <c r="AA22" s="1038"/>
      <c r="AB22" s="493"/>
      <c r="AC22" s="493"/>
      <c r="AD22" s="493"/>
      <c r="AE22" s="1279"/>
      <c r="AF22" s="1280"/>
      <c r="AG22" s="1281"/>
      <c r="AH22" s="1280"/>
      <c r="AI22" s="1280"/>
      <c r="AJ22" s="1067"/>
      <c r="AK22" s="1214">
        <f>SUM(AK19:AK21)</f>
        <v>0.4</v>
      </c>
      <c r="AL22" s="1290"/>
      <c r="AM22" s="1291"/>
      <c r="AN22" s="1215">
        <f>SUM(AN19:AN21)</f>
        <v>0.6</v>
      </c>
      <c r="AO22" s="1292"/>
      <c r="AP22" s="1291"/>
      <c r="AQ22" s="1215">
        <f>SUM(AQ19:AQ21)</f>
        <v>0.6</v>
      </c>
      <c r="AR22" s="1217"/>
      <c r="AS22" s="1217"/>
      <c r="AT22" s="1217"/>
    </row>
    <row r="23" spans="1:46" ht="19.5" customHeight="1">
      <c r="A23" s="1293" t="s">
        <v>414</v>
      </c>
      <c r="B23" s="875"/>
      <c r="C23" s="875"/>
      <c r="D23" s="1294"/>
      <c r="E23" s="874"/>
      <c r="F23" s="875"/>
      <c r="G23" s="451"/>
      <c r="H23" s="1295"/>
      <c r="I23" s="565"/>
      <c r="J23" s="708"/>
      <c r="K23" s="567"/>
      <c r="L23" s="568"/>
      <c r="M23" s="569"/>
      <c r="N23" s="569"/>
      <c r="O23" s="569"/>
      <c r="P23" s="567"/>
      <c r="Q23" s="560"/>
      <c r="R23" s="569"/>
      <c r="S23" s="569"/>
      <c r="T23" s="569"/>
      <c r="U23" s="566"/>
      <c r="V23" s="566"/>
      <c r="W23" s="569"/>
      <c r="X23" s="569"/>
      <c r="Y23" s="569"/>
      <c r="Z23" s="566"/>
      <c r="AA23" s="566"/>
      <c r="AB23" s="569"/>
      <c r="AC23" s="569"/>
      <c r="AD23" s="569"/>
      <c r="AE23" s="1296"/>
      <c r="AF23" s="875"/>
      <c r="AG23" s="875"/>
      <c r="AH23" s="875"/>
      <c r="AI23" s="875"/>
      <c r="AJ23" s="1297"/>
      <c r="AK23" s="1298"/>
      <c r="AL23" s="1299"/>
      <c r="AM23" s="561"/>
      <c r="AN23" s="1300"/>
      <c r="AO23" s="1299"/>
      <c r="AP23" s="561"/>
      <c r="AQ23" s="561"/>
      <c r="AR23" s="1301"/>
      <c r="AS23" s="1301"/>
      <c r="AT23" s="1301"/>
    </row>
    <row r="24" spans="1:46" ht="30.75" customHeight="1">
      <c r="A24" s="5093" t="s">
        <v>647</v>
      </c>
      <c r="B24" s="909">
        <v>15</v>
      </c>
      <c r="C24" s="909">
        <v>9</v>
      </c>
      <c r="D24" s="1093">
        <f>SUM(E24:G24)</f>
        <v>0</v>
      </c>
      <c r="E24" s="896"/>
      <c r="F24" s="897"/>
      <c r="G24" s="1302"/>
      <c r="H24" s="910"/>
      <c r="I24" s="1286" t="s">
        <v>648</v>
      </c>
      <c r="J24" s="1303">
        <v>1</v>
      </c>
      <c r="K24" s="734" t="s">
        <v>649</v>
      </c>
      <c r="L24" s="735" t="s">
        <v>650</v>
      </c>
      <c r="M24" s="1304"/>
      <c r="N24" s="511"/>
      <c r="O24" s="511"/>
      <c r="P24" s="734"/>
      <c r="Q24" s="1028"/>
      <c r="R24" s="1304"/>
      <c r="S24" s="1304"/>
      <c r="T24" s="1304"/>
      <c r="U24" s="1228"/>
      <c r="V24" s="1228"/>
      <c r="W24" s="1304"/>
      <c r="X24" s="1304"/>
      <c r="Y24" s="1304"/>
      <c r="Z24" s="1228"/>
      <c r="AA24" s="1228"/>
      <c r="AB24" s="1304"/>
      <c r="AC24" s="512"/>
      <c r="AD24" s="511"/>
      <c r="AE24" s="916"/>
      <c r="AF24" s="522"/>
      <c r="AG24" s="522"/>
      <c r="AH24" s="522"/>
      <c r="AI24" s="522"/>
      <c r="AJ24" s="485"/>
      <c r="AK24" s="523"/>
      <c r="AL24" s="1287" t="s">
        <v>180</v>
      </c>
      <c r="AM24" s="1288" t="s">
        <v>651</v>
      </c>
      <c r="AN24" s="1289">
        <v>0.75</v>
      </c>
      <c r="AO24" s="1287" t="s">
        <v>180</v>
      </c>
      <c r="AP24" s="1288" t="s">
        <v>651</v>
      </c>
      <c r="AQ24" s="1305">
        <v>0.75</v>
      </c>
      <c r="AR24" s="79">
        <f>(M24+R24+W24+AB24)-B24</f>
        <v>-15</v>
      </c>
      <c r="AS24" s="80">
        <f>(N24+S24+X24+AC24)-(C24+D24)</f>
        <v>-9</v>
      </c>
      <c r="AT24" s="81">
        <f>(O24+T24+Y24+AD24)-H24</f>
        <v>0</v>
      </c>
    </row>
    <row r="25" spans="1:46" ht="30.75" customHeight="1">
      <c r="A25" s="5094"/>
      <c r="B25" s="909">
        <v>4</v>
      </c>
      <c r="C25" s="909">
        <v>2</v>
      </c>
      <c r="D25" s="1093">
        <f>SUM(E25:G25)</f>
        <v>0</v>
      </c>
      <c r="E25" s="896"/>
      <c r="F25" s="897"/>
      <c r="G25" s="1302"/>
      <c r="H25" s="910"/>
      <c r="I25" s="1286" t="s">
        <v>652</v>
      </c>
      <c r="J25" s="1303">
        <v>1</v>
      </c>
      <c r="K25" s="734" t="s">
        <v>653</v>
      </c>
      <c r="L25" s="735" t="s">
        <v>206</v>
      </c>
      <c r="M25" s="1304"/>
      <c r="N25" s="511"/>
      <c r="O25" s="511"/>
      <c r="P25" s="734"/>
      <c r="Q25" s="1028"/>
      <c r="R25" s="1304"/>
      <c r="S25" s="1304"/>
      <c r="T25" s="1304"/>
      <c r="U25" s="1228"/>
      <c r="V25" s="1228"/>
      <c r="W25" s="1304"/>
      <c r="X25" s="1304"/>
      <c r="Y25" s="1304"/>
      <c r="Z25" s="1228"/>
      <c r="AA25" s="1228"/>
      <c r="AB25" s="1304"/>
      <c r="AC25" s="512"/>
      <c r="AD25" s="511"/>
      <c r="AE25" s="1044" t="s">
        <v>228</v>
      </c>
      <c r="AF25" s="1306">
        <v>0.25</v>
      </c>
      <c r="AG25" s="1307"/>
      <c r="AH25" s="1307"/>
      <c r="AI25" s="1307"/>
      <c r="AJ25" s="1308"/>
      <c r="AK25" s="1203">
        <f>SUM(AF25:AJ25)</f>
        <v>0.25</v>
      </c>
      <c r="AL25" s="1204"/>
      <c r="AM25" s="1262"/>
      <c r="AN25" s="1027"/>
      <c r="AO25" s="1204"/>
      <c r="AP25" s="1262"/>
      <c r="AQ25" s="1309"/>
      <c r="AR25" s="79">
        <f>(M25+R25+W25+AB25)-B25</f>
        <v>-4</v>
      </c>
      <c r="AS25" s="80">
        <f>(N25+S25+X25+AC25)-(C25+D25)</f>
        <v>-2</v>
      </c>
      <c r="AT25" s="81">
        <f>(O25+T25+Y25+AD25)-H25</f>
        <v>0</v>
      </c>
    </row>
    <row r="26" spans="1:46" s="1321" customFormat="1" ht="15" customHeight="1" thickBot="1">
      <c r="A26" s="1048" t="s">
        <v>654</v>
      </c>
      <c r="B26" s="1310">
        <f>+SUM(B24:B25)</f>
        <v>19</v>
      </c>
      <c r="C26" s="1310">
        <f t="shared" ref="C26:H26" si="11">+SUM(C24:C25)</f>
        <v>11</v>
      </c>
      <c r="D26" s="1311">
        <f t="shared" si="11"/>
        <v>0</v>
      </c>
      <c r="E26" s="1312">
        <f t="shared" si="11"/>
        <v>0</v>
      </c>
      <c r="F26" s="1310">
        <f t="shared" ref="F26:G26" si="12">+SUM(F24:F25)</f>
        <v>0</v>
      </c>
      <c r="G26" s="1313">
        <f t="shared" si="12"/>
        <v>0</v>
      </c>
      <c r="H26" s="1314">
        <f t="shared" si="11"/>
        <v>0</v>
      </c>
      <c r="I26" s="95"/>
      <c r="J26" s="1210"/>
      <c r="K26" s="298"/>
      <c r="L26" s="299"/>
      <c r="M26" s="493"/>
      <c r="N26" s="493"/>
      <c r="O26" s="493"/>
      <c r="P26" s="99"/>
      <c r="Q26" s="1211"/>
      <c r="R26" s="494"/>
      <c r="S26" s="494"/>
      <c r="T26" s="494"/>
      <c r="U26" s="1037"/>
      <c r="V26" s="1037"/>
      <c r="W26" s="493"/>
      <c r="X26" s="493"/>
      <c r="Y26" s="493"/>
      <c r="Z26" s="1038"/>
      <c r="AA26" s="1038"/>
      <c r="AB26" s="493"/>
      <c r="AC26" s="493"/>
      <c r="AD26" s="493"/>
      <c r="AE26" s="1315"/>
      <c r="AF26" s="1316"/>
      <c r="AG26" s="1316"/>
      <c r="AH26" s="1316"/>
      <c r="AI26" s="1316"/>
      <c r="AJ26" s="1317"/>
      <c r="AK26" s="1214">
        <f>SUM(AK23:AK25)</f>
        <v>0.25</v>
      </c>
      <c r="AL26" s="1318"/>
      <c r="AM26" s="1319"/>
      <c r="AN26" s="1320">
        <f>SUM(AN24:AN25)</f>
        <v>0.75</v>
      </c>
      <c r="AO26" s="1318"/>
      <c r="AP26" s="1319"/>
      <c r="AQ26" s="1320">
        <f>SUM(AQ24:AQ25)</f>
        <v>0.75</v>
      </c>
      <c r="AR26" s="1316"/>
      <c r="AS26" s="1316"/>
      <c r="AT26" s="1316"/>
    </row>
    <row r="27" spans="1:46" ht="30.75" customHeight="1">
      <c r="A27" s="5093" t="s">
        <v>655</v>
      </c>
      <c r="B27" s="897"/>
      <c r="C27" s="909">
        <v>8</v>
      </c>
      <c r="D27" s="1093">
        <f>SUM(E27:G27)</f>
        <v>0</v>
      </c>
      <c r="E27" s="896"/>
      <c r="F27" s="897"/>
      <c r="G27" s="1302"/>
      <c r="H27" s="910"/>
      <c r="I27" s="1286" t="s">
        <v>656</v>
      </c>
      <c r="J27" s="1303">
        <v>1</v>
      </c>
      <c r="K27" s="734" t="s">
        <v>609</v>
      </c>
      <c r="L27" s="735" t="s">
        <v>610</v>
      </c>
      <c r="M27" s="1304"/>
      <c r="N27" s="511"/>
      <c r="O27" s="511"/>
      <c r="P27" s="734" t="s">
        <v>621</v>
      </c>
      <c r="Q27" s="1028" t="s">
        <v>622</v>
      </c>
      <c r="R27" s="1304"/>
      <c r="S27" s="1304"/>
      <c r="T27" s="1304"/>
      <c r="U27" s="1228"/>
      <c r="V27" s="1228"/>
      <c r="W27" s="1304"/>
      <c r="X27" s="1304"/>
      <c r="Y27" s="1304"/>
      <c r="Z27" s="1228"/>
      <c r="AA27" s="1228"/>
      <c r="AB27" s="1304"/>
      <c r="AC27" s="512"/>
      <c r="AD27" s="511"/>
      <c r="AE27" s="1020" t="s">
        <v>396</v>
      </c>
      <c r="AF27" s="522"/>
      <c r="AG27" s="522"/>
      <c r="AH27" s="522"/>
      <c r="AI27" s="522"/>
      <c r="AJ27" s="485"/>
      <c r="AK27" s="523"/>
      <c r="AL27" s="1025"/>
      <c r="AM27" s="1026"/>
      <c r="AN27" s="1027"/>
      <c r="AO27" s="1025"/>
      <c r="AP27" s="1026"/>
      <c r="AQ27" s="1322"/>
      <c r="AR27" s="79">
        <f>(M27+R27+W27+AB27)-B27</f>
        <v>0</v>
      </c>
      <c r="AS27" s="80">
        <f>(N27+S27+X27+AC27)-(C27+D27)</f>
        <v>-8</v>
      </c>
      <c r="AT27" s="81">
        <f>(O27+T27+Y27+AD27)-H27</f>
        <v>0</v>
      </c>
    </row>
    <row r="28" spans="1:46" ht="30.75" customHeight="1">
      <c r="A28" s="5094"/>
      <c r="B28" s="897"/>
      <c r="C28" s="909">
        <v>5</v>
      </c>
      <c r="D28" s="1093">
        <f t="shared" ref="D28:D29" si="13">SUM(E28:G28)</f>
        <v>0</v>
      </c>
      <c r="E28" s="896"/>
      <c r="F28" s="897"/>
      <c r="G28" s="1302"/>
      <c r="H28" s="910"/>
      <c r="I28" s="1286" t="s">
        <v>657</v>
      </c>
      <c r="J28" s="1303">
        <v>1</v>
      </c>
      <c r="K28" s="734" t="s">
        <v>609</v>
      </c>
      <c r="L28" s="735" t="s">
        <v>610</v>
      </c>
      <c r="M28" s="1304"/>
      <c r="N28" s="511"/>
      <c r="O28" s="511"/>
      <c r="P28" s="734"/>
      <c r="Q28" s="1028"/>
      <c r="R28" s="1304"/>
      <c r="S28" s="1304"/>
      <c r="T28" s="1304"/>
      <c r="U28" s="1228"/>
      <c r="V28" s="1228"/>
      <c r="W28" s="1304"/>
      <c r="X28" s="1304"/>
      <c r="Y28" s="1304"/>
      <c r="Z28" s="1228"/>
      <c r="AA28" s="1228"/>
      <c r="AB28" s="1304"/>
      <c r="AC28" s="512"/>
      <c r="AD28" s="511"/>
      <c r="AE28" s="1020" t="s">
        <v>396</v>
      </c>
      <c r="AF28" s="522"/>
      <c r="AG28" s="522"/>
      <c r="AH28" s="522"/>
      <c r="AI28" s="522"/>
      <c r="AJ28" s="485"/>
      <c r="AK28" s="523"/>
      <c r="AL28" s="1025"/>
      <c r="AM28" s="1026"/>
      <c r="AN28" s="1027"/>
      <c r="AO28" s="1025"/>
      <c r="AP28" s="1026"/>
      <c r="AQ28" s="1322"/>
      <c r="AR28" s="79">
        <f>(M28+R28+W28+AB28)-B28</f>
        <v>0</v>
      </c>
      <c r="AS28" s="80">
        <f>(N28+S28+X28+AC28)-(C28+D28)</f>
        <v>-5</v>
      </c>
      <c r="AT28" s="81">
        <f>(O28+T28+Y28+AD28)-H28</f>
        <v>0</v>
      </c>
    </row>
    <row r="29" spans="1:46" ht="30.75" customHeight="1">
      <c r="A29" s="5094"/>
      <c r="B29" s="897"/>
      <c r="C29" s="897"/>
      <c r="D29" s="1093">
        <f t="shared" si="13"/>
        <v>0</v>
      </c>
      <c r="E29" s="896"/>
      <c r="F29" s="897"/>
      <c r="G29" s="1302"/>
      <c r="H29" s="910"/>
      <c r="I29" s="1286" t="s">
        <v>658</v>
      </c>
      <c r="J29" s="1303"/>
      <c r="K29" s="734"/>
      <c r="L29" s="735"/>
      <c r="M29" s="1304"/>
      <c r="N29" s="511"/>
      <c r="O29" s="511"/>
      <c r="P29" s="734"/>
      <c r="Q29" s="1028"/>
      <c r="R29" s="1304"/>
      <c r="S29" s="1304"/>
      <c r="T29" s="1304"/>
      <c r="U29" s="1228"/>
      <c r="V29" s="1228"/>
      <c r="W29" s="1304"/>
      <c r="X29" s="1304"/>
      <c r="Y29" s="1304"/>
      <c r="Z29" s="1228"/>
      <c r="AA29" s="1228"/>
      <c r="AB29" s="1304"/>
      <c r="AC29" s="512"/>
      <c r="AD29" s="511"/>
      <c r="AE29" s="1094"/>
      <c r="AF29" s="522"/>
      <c r="AG29" s="522"/>
      <c r="AH29" s="522"/>
      <c r="AI29" s="522"/>
      <c r="AJ29" s="485"/>
      <c r="AK29" s="523"/>
      <c r="AL29" s="1248" t="s">
        <v>191</v>
      </c>
      <c r="AM29" s="1323" t="s">
        <v>659</v>
      </c>
      <c r="AN29" s="1324">
        <v>1</v>
      </c>
      <c r="AO29" s="1248" t="s">
        <v>191</v>
      </c>
      <c r="AP29" s="1325"/>
      <c r="AQ29" s="1251">
        <v>1</v>
      </c>
      <c r="AR29" s="79">
        <f>(M29+R29+W29+AB29)-B29</f>
        <v>0</v>
      </c>
      <c r="AS29" s="80">
        <f>(N29+S29+X29+AC29)-(C29+D29)</f>
        <v>0</v>
      </c>
      <c r="AT29" s="81">
        <f>(O29+T29+Y29+AD29)-H29</f>
        <v>0</v>
      </c>
    </row>
    <row r="30" spans="1:46" ht="15.75" thickBot="1">
      <c r="A30" s="1048" t="s">
        <v>660</v>
      </c>
      <c r="B30" s="1310">
        <f>+SUM(B27:B29)</f>
        <v>0</v>
      </c>
      <c r="C30" s="1310">
        <f t="shared" ref="C30:H30" si="14">+SUM(C27:C29)</f>
        <v>13</v>
      </c>
      <c r="D30" s="1311">
        <f t="shared" si="14"/>
        <v>0</v>
      </c>
      <c r="E30" s="1312">
        <f t="shared" si="14"/>
        <v>0</v>
      </c>
      <c r="F30" s="1310">
        <f t="shared" ref="F30:G30" si="15">+SUM(F27:F29)</f>
        <v>0</v>
      </c>
      <c r="G30" s="1313">
        <f t="shared" si="15"/>
        <v>0</v>
      </c>
      <c r="H30" s="1314">
        <f t="shared" si="14"/>
        <v>0</v>
      </c>
      <c r="I30" s="95"/>
      <c r="J30" s="1210"/>
      <c r="K30" s="825"/>
      <c r="L30" s="826"/>
      <c r="M30" s="493"/>
      <c r="N30" s="493"/>
      <c r="O30" s="493"/>
      <c r="P30" s="832"/>
      <c r="Q30" s="1036"/>
      <c r="R30" s="494"/>
      <c r="S30" s="494"/>
      <c r="T30" s="494"/>
      <c r="U30" s="1037"/>
      <c r="V30" s="1037"/>
      <c r="W30" s="493"/>
      <c r="X30" s="493"/>
      <c r="Y30" s="493"/>
      <c r="Z30" s="1038"/>
      <c r="AA30" s="1038"/>
      <c r="AB30" s="493"/>
      <c r="AC30" s="493"/>
      <c r="AD30" s="933"/>
      <c r="AE30" s="1326"/>
      <c r="AF30" s="1327"/>
      <c r="AG30" s="1327"/>
      <c r="AH30" s="1327"/>
      <c r="AI30" s="1327"/>
      <c r="AJ30" s="1328"/>
      <c r="AK30" s="1329"/>
      <c r="AL30" s="1330"/>
      <c r="AM30" s="1320"/>
      <c r="AN30" s="1329">
        <f>SUM(AN27:AN29)</f>
        <v>1</v>
      </c>
      <c r="AO30" s="1330"/>
      <c r="AP30" s="1320"/>
      <c r="AQ30" s="1320">
        <f>SUM(AQ27:AQ29)</f>
        <v>1</v>
      </c>
      <c r="AR30" s="1316"/>
      <c r="AS30" s="1316"/>
      <c r="AT30" s="1316"/>
    </row>
    <row r="31" spans="1:46" ht="16.5" thickBot="1">
      <c r="A31" s="1331" t="s">
        <v>255</v>
      </c>
      <c r="B31" s="1332">
        <f>+SUM(B9+B13+B18+B22+B26+B30)</f>
        <v>136</v>
      </c>
      <c r="C31" s="1332">
        <f>+SUM(C9+C13+C18+C22+C26)</f>
        <v>62</v>
      </c>
      <c r="D31" s="1333">
        <f>+SUM(D9+D13+D18+D22+D26)</f>
        <v>8</v>
      </c>
      <c r="E31" s="1334">
        <f t="shared" ref="E31:H31" si="16">+SUM(E9+E13+E18+E22+E26)</f>
        <v>0</v>
      </c>
      <c r="F31" s="1335">
        <f t="shared" ref="F31:G31" si="17">+SUM(F9+F13+F18+F22+F26)</f>
        <v>8</v>
      </c>
      <c r="G31" s="1336">
        <f t="shared" si="17"/>
        <v>0</v>
      </c>
      <c r="H31" s="1109">
        <f t="shared" si="16"/>
        <v>10</v>
      </c>
      <c r="I31" s="1337"/>
      <c r="J31" s="1338"/>
      <c r="K31" s="1339"/>
      <c r="L31" s="1340"/>
      <c r="M31" s="1118"/>
      <c r="N31" s="1118"/>
      <c r="O31" s="1118"/>
      <c r="P31" s="1341"/>
      <c r="Q31" s="1342"/>
      <c r="R31" s="1118"/>
      <c r="S31" s="1118"/>
      <c r="T31" s="1118"/>
      <c r="U31" s="1343"/>
      <c r="V31" s="1343"/>
      <c r="W31" s="1118"/>
      <c r="X31" s="1118"/>
      <c r="Y31" s="1118"/>
      <c r="Z31" s="1343"/>
      <c r="AA31" s="1343"/>
      <c r="AB31" s="1118"/>
      <c r="AC31" s="1118"/>
      <c r="AD31" s="1120"/>
      <c r="AE31" s="1344"/>
      <c r="AF31" s="1344"/>
      <c r="AG31" s="1344"/>
      <c r="AH31" s="1344"/>
      <c r="AI31" s="1344"/>
      <c r="AJ31" s="1344"/>
      <c r="AK31" s="1345"/>
      <c r="AL31" s="1346"/>
      <c r="AM31" s="1346"/>
      <c r="AN31" s="1345"/>
      <c r="AO31" s="1346"/>
      <c r="AP31" s="1346"/>
      <c r="AQ31" s="1345"/>
      <c r="AR31" s="1347"/>
      <c r="AS31" s="1347"/>
      <c r="AT31" s="1347"/>
    </row>
    <row r="32" spans="1:46" ht="16.5" thickBot="1">
      <c r="A32" s="1348"/>
      <c r="B32" s="1125"/>
      <c r="C32" s="1125"/>
      <c r="D32" s="1125"/>
      <c r="E32" s="1125"/>
      <c r="F32" s="1125"/>
      <c r="G32" s="1125"/>
      <c r="H32" s="1125"/>
      <c r="I32" s="1126"/>
      <c r="J32" s="1126"/>
      <c r="K32" s="1127"/>
      <c r="L32" s="1128"/>
      <c r="M32" s="1129"/>
      <c r="N32" s="1129"/>
      <c r="O32" s="1129"/>
      <c r="P32" s="1127"/>
      <c r="Q32" s="1124"/>
      <c r="R32" s="1129"/>
      <c r="S32" s="1129"/>
      <c r="T32" s="1129"/>
      <c r="U32" s="1125"/>
      <c r="V32" s="1125"/>
      <c r="W32" s="1129"/>
      <c r="X32" s="1129"/>
      <c r="Y32" s="1129"/>
      <c r="Z32" s="1125"/>
      <c r="AA32" s="1125"/>
      <c r="AB32" s="1129"/>
      <c r="AC32" s="1129"/>
      <c r="AD32" s="1129"/>
      <c r="AE32" s="1125"/>
      <c r="AF32" s="1125"/>
      <c r="AG32" s="1125"/>
      <c r="AH32" s="1125"/>
      <c r="AI32" s="1125"/>
      <c r="AJ32" s="1125"/>
      <c r="AK32" s="1130"/>
      <c r="AL32" s="1125"/>
      <c r="AM32" s="1125"/>
      <c r="AN32" s="1130"/>
      <c r="AO32" s="1125"/>
      <c r="AP32" s="1125"/>
      <c r="AQ32" s="1130"/>
      <c r="AR32" s="1349"/>
      <c r="AS32" s="1125"/>
    </row>
    <row r="33" spans="1:44" ht="16.5" thickBot="1">
      <c r="A33" s="206" t="s">
        <v>124</v>
      </c>
      <c r="D33" s="207"/>
      <c r="E33" s="207"/>
      <c r="F33" s="207"/>
      <c r="G33" s="207"/>
      <c r="H33" s="207"/>
      <c r="I33" s="206" t="s">
        <v>124</v>
      </c>
      <c r="J33" s="1350"/>
      <c r="K33" s="1133"/>
      <c r="L33" s="1134"/>
      <c r="M33" s="1136"/>
      <c r="N33" s="1136"/>
      <c r="O33" s="1136"/>
      <c r="P33" s="1351"/>
      <c r="Q33" s="1352"/>
      <c r="R33" s="1136"/>
      <c r="S33" s="1353"/>
      <c r="T33" s="1353"/>
      <c r="U33" s="1138"/>
      <c r="V33" s="1138"/>
      <c r="W33" s="1136"/>
      <c r="X33" s="1136"/>
      <c r="Y33" s="1136"/>
      <c r="Z33" s="1138"/>
      <c r="AA33" s="1138"/>
      <c r="AB33" s="1136"/>
      <c r="AC33" s="1136"/>
      <c r="AD33" s="1136"/>
      <c r="AE33" s="1354"/>
      <c r="AF33" s="1354"/>
      <c r="AK33" s="1139" t="s">
        <v>256</v>
      </c>
      <c r="AL33" s="1140"/>
      <c r="AM33" s="1140"/>
      <c r="AN33" s="1355"/>
      <c r="AO33" s="5073" t="s">
        <v>257</v>
      </c>
      <c r="AP33" s="5074"/>
      <c r="AQ33" s="5074"/>
      <c r="AR33" s="5075"/>
    </row>
    <row r="34" spans="1:44" ht="16.5" thickBot="1">
      <c r="A34" s="211" t="s">
        <v>258</v>
      </c>
      <c r="D34" s="207"/>
      <c r="E34" s="207"/>
      <c r="F34" s="207"/>
      <c r="G34" s="207"/>
      <c r="H34" s="207"/>
      <c r="I34" s="212" t="s">
        <v>259</v>
      </c>
      <c r="J34" s="1356"/>
      <c r="K34" s="1148"/>
      <c r="L34" s="1149"/>
      <c r="M34" s="961"/>
      <c r="N34" s="961"/>
      <c r="O34" s="961"/>
      <c r="P34" s="1148"/>
      <c r="Q34" s="964"/>
      <c r="R34" s="961"/>
      <c r="S34" s="961"/>
      <c r="T34" s="961"/>
      <c r="U34" s="964"/>
      <c r="V34" s="964"/>
      <c r="W34" s="961"/>
      <c r="X34" s="961"/>
      <c r="Y34" s="961"/>
      <c r="Z34" s="964"/>
      <c r="AA34" s="964"/>
      <c r="AB34" s="961"/>
      <c r="AC34" s="961"/>
      <c r="AD34" s="961"/>
      <c r="AK34" s="5098" t="s">
        <v>661</v>
      </c>
      <c r="AL34" s="5099"/>
      <c r="AM34" s="5099"/>
      <c r="AN34" s="5100"/>
      <c r="AO34" s="1358" t="s">
        <v>261</v>
      </c>
      <c r="AP34" s="1359" t="s">
        <v>262</v>
      </c>
      <c r="AQ34" s="1359" t="s">
        <v>263</v>
      </c>
      <c r="AR34" s="672" t="s">
        <v>454</v>
      </c>
    </row>
    <row r="35" spans="1:44" ht="32.25" thickBot="1">
      <c r="A35" s="216" t="s">
        <v>265</v>
      </c>
      <c r="D35" s="207"/>
      <c r="E35" s="207"/>
      <c r="F35" s="207"/>
      <c r="G35" s="207"/>
      <c r="H35" s="207"/>
      <c r="I35" s="212" t="s">
        <v>266</v>
      </c>
      <c r="J35" s="1356"/>
      <c r="K35" s="1148"/>
      <c r="L35" s="1149"/>
      <c r="M35" s="961"/>
      <c r="N35" s="961"/>
      <c r="O35" s="961"/>
      <c r="P35" s="1148"/>
      <c r="Q35" s="964"/>
      <c r="R35" s="961"/>
      <c r="S35" s="961"/>
      <c r="T35" s="961"/>
      <c r="U35" s="964"/>
      <c r="V35" s="964"/>
      <c r="W35" s="961"/>
      <c r="X35" s="961"/>
      <c r="Y35" s="961"/>
      <c r="Z35" s="964"/>
      <c r="AA35" s="964"/>
      <c r="AB35" s="961"/>
      <c r="AC35" s="663"/>
      <c r="AD35" s="663"/>
      <c r="AK35" s="1155" t="s">
        <v>499</v>
      </c>
      <c r="AL35" s="1156"/>
      <c r="AM35" s="1156"/>
      <c r="AN35" s="1360"/>
      <c r="AO35" s="1361">
        <f>B31</f>
        <v>136</v>
      </c>
      <c r="AP35" s="1362">
        <f>SUM(C31)</f>
        <v>62</v>
      </c>
      <c r="AQ35" s="1361">
        <f>D31</f>
        <v>8</v>
      </c>
      <c r="AR35" s="675">
        <f>J31</f>
        <v>0</v>
      </c>
    </row>
    <row r="36" spans="1:44" ht="16.5" thickBot="1">
      <c r="A36" s="211" t="s">
        <v>268</v>
      </c>
      <c r="D36" s="207"/>
      <c r="E36" s="207"/>
      <c r="F36" s="207"/>
      <c r="G36" s="207"/>
      <c r="H36" s="207"/>
      <c r="I36" s="212" t="s">
        <v>269</v>
      </c>
      <c r="J36" s="1160"/>
      <c r="U36" s="207"/>
      <c r="V36" s="207"/>
      <c r="Z36" s="207"/>
      <c r="AA36" s="207"/>
      <c r="AC36" s="663"/>
      <c r="AD36" s="663"/>
      <c r="AK36" s="417" t="s">
        <v>369</v>
      </c>
      <c r="AL36" s="418"/>
      <c r="AM36" s="418"/>
      <c r="AN36" s="1363"/>
      <c r="AP36" s="1364" t="s">
        <v>271</v>
      </c>
      <c r="AQ36" s="207"/>
    </row>
    <row r="37" spans="1:44" ht="16.5" thickBot="1">
      <c r="A37" s="223" t="s">
        <v>272</v>
      </c>
      <c r="D37" s="207"/>
      <c r="E37" s="207"/>
      <c r="F37" s="207"/>
      <c r="G37" s="207"/>
      <c r="H37" s="207"/>
      <c r="I37" s="212" t="s">
        <v>273</v>
      </c>
      <c r="J37" s="1160"/>
      <c r="U37" s="207"/>
      <c r="V37" s="207"/>
      <c r="Z37" s="207"/>
      <c r="AA37" s="207"/>
      <c r="AC37" s="663"/>
      <c r="AD37" s="663"/>
      <c r="AK37" s="1365" t="s">
        <v>662</v>
      </c>
      <c r="AL37" s="1366"/>
      <c r="AM37" s="1366"/>
      <c r="AN37" s="1367"/>
      <c r="AP37" s="969">
        <f>AO35+AP35+AQ35+AR35</f>
        <v>206</v>
      </c>
      <c r="AQ37" s="207"/>
    </row>
    <row r="38" spans="1:44" ht="15.75">
      <c r="A38" s="223" t="s">
        <v>275</v>
      </c>
      <c r="D38" s="207"/>
      <c r="E38" s="207"/>
      <c r="F38" s="207"/>
      <c r="G38" s="207"/>
      <c r="H38" s="207"/>
      <c r="I38" s="225" t="s">
        <v>276</v>
      </c>
      <c r="J38" s="1160"/>
      <c r="U38" s="207"/>
      <c r="V38" s="207"/>
      <c r="Z38" s="207"/>
      <c r="AA38" s="207"/>
      <c r="AC38" s="663"/>
      <c r="AD38" s="663"/>
      <c r="AK38"/>
      <c r="AL38"/>
      <c r="AM38" s="985"/>
    </row>
    <row r="39" spans="1:44" ht="31.5">
      <c r="A39" s="223" t="s">
        <v>277</v>
      </c>
      <c r="D39" s="207"/>
      <c r="E39" s="207"/>
      <c r="F39" s="207"/>
      <c r="G39" s="207"/>
      <c r="H39" s="207"/>
      <c r="I39" s="212" t="s">
        <v>278</v>
      </c>
      <c r="J39" s="1160"/>
      <c r="U39" s="207"/>
      <c r="V39" s="207"/>
      <c r="Z39" s="207"/>
      <c r="AA39" s="207"/>
      <c r="AE39" s="1169"/>
      <c r="AF39" s="1169"/>
      <c r="AG39" s="1169"/>
      <c r="AH39" s="1169"/>
      <c r="AI39" s="1169"/>
      <c r="AJ39" s="1169"/>
      <c r="AK39" s="207"/>
      <c r="AN39" s="1169"/>
    </row>
    <row r="40" spans="1:44" ht="31.5">
      <c r="A40" s="223" t="s">
        <v>279</v>
      </c>
      <c r="D40" s="207"/>
      <c r="E40" s="207"/>
      <c r="F40" s="207"/>
      <c r="G40" s="207"/>
      <c r="H40" s="207"/>
      <c r="I40" s="225" t="s">
        <v>280</v>
      </c>
      <c r="J40" s="1160"/>
      <c r="U40" s="207"/>
      <c r="V40" s="207"/>
      <c r="Z40" s="207"/>
      <c r="AA40" s="207"/>
      <c r="AC40" s="663"/>
      <c r="AD40" s="663"/>
      <c r="AE40" s="1169"/>
      <c r="AF40" s="1169"/>
      <c r="AG40" s="1169"/>
      <c r="AH40" s="1169"/>
      <c r="AI40" s="1169"/>
      <c r="AJ40" s="1169"/>
      <c r="AK40" s="207"/>
      <c r="AN40" s="1169"/>
    </row>
    <row r="41" spans="1:44" ht="31.5">
      <c r="A41" s="223" t="s">
        <v>281</v>
      </c>
      <c r="D41" s="207"/>
      <c r="E41" s="207"/>
      <c r="F41" s="207"/>
      <c r="G41" s="207"/>
      <c r="H41" s="207"/>
      <c r="I41" s="225" t="s">
        <v>282</v>
      </c>
      <c r="J41" s="1160"/>
      <c r="U41" s="207"/>
      <c r="V41" s="207"/>
      <c r="Z41" s="207"/>
      <c r="AA41" s="207"/>
      <c r="AC41" s="663"/>
      <c r="AD41" s="663"/>
      <c r="AK41" s="207"/>
      <c r="AN41" s="1169"/>
    </row>
    <row r="42" spans="1:44" ht="16.5" thickBot="1">
      <c r="A42" s="226" t="s">
        <v>283</v>
      </c>
      <c r="D42" s="207"/>
      <c r="E42" s="207"/>
      <c r="F42" s="207"/>
      <c r="G42" s="207"/>
      <c r="H42" s="207"/>
      <c r="I42" s="227" t="s">
        <v>284</v>
      </c>
      <c r="J42" s="1160"/>
      <c r="U42" s="207"/>
      <c r="V42" s="207"/>
      <c r="Z42" s="207"/>
      <c r="AA42" s="207"/>
      <c r="AK42" s="207"/>
      <c r="AN42" s="1169"/>
    </row>
    <row r="43" spans="1:44">
      <c r="D43" s="207"/>
      <c r="E43" s="207"/>
      <c r="F43" s="207"/>
      <c r="G43" s="207"/>
      <c r="H43" s="207"/>
      <c r="I43" s="660"/>
      <c r="J43" s="1168"/>
      <c r="K43" s="1158"/>
      <c r="L43" s="1159"/>
      <c r="U43" s="207"/>
      <c r="V43" s="207"/>
      <c r="Z43" s="207"/>
      <c r="AA43" s="207"/>
      <c r="AK43" s="207"/>
      <c r="AN43" s="1169"/>
    </row>
    <row r="44" spans="1:44">
      <c r="D44" s="207"/>
      <c r="E44" s="207"/>
      <c r="F44" s="207"/>
      <c r="G44" s="207"/>
      <c r="H44" s="207"/>
      <c r="I44" s="660"/>
      <c r="J44" s="1168"/>
      <c r="K44" s="1158"/>
      <c r="L44" s="1159"/>
      <c r="U44" s="207"/>
      <c r="V44" s="207"/>
      <c r="Z44" s="207"/>
      <c r="AA44" s="207"/>
      <c r="AK44" s="207"/>
      <c r="AN44" s="1169"/>
    </row>
    <row r="45" spans="1:44">
      <c r="D45" s="207"/>
      <c r="E45" s="207"/>
      <c r="F45" s="207"/>
      <c r="G45" s="207"/>
      <c r="H45" s="207"/>
      <c r="I45" s="684"/>
      <c r="AK45" s="207"/>
      <c r="AN45" s="1169"/>
    </row>
    <row r="46" spans="1:44">
      <c r="AK46" s="207"/>
      <c r="AN46" s="1169"/>
    </row>
    <row r="47" spans="1:44">
      <c r="D47" s="207"/>
      <c r="E47" s="207"/>
      <c r="F47" s="207"/>
      <c r="G47" s="207"/>
      <c r="H47" s="207"/>
      <c r="I47" s="684"/>
    </row>
    <row r="48" spans="1:44">
      <c r="D48" s="207"/>
      <c r="E48" s="207"/>
      <c r="F48" s="207"/>
      <c r="G48" s="207"/>
      <c r="H48" s="207"/>
      <c r="I48" s="660"/>
    </row>
    <row r="49" spans="4:9">
      <c r="D49" s="207"/>
      <c r="E49" s="207"/>
      <c r="F49" s="207"/>
      <c r="G49" s="207"/>
      <c r="H49" s="207"/>
      <c r="I49" s="660"/>
    </row>
    <row r="50" spans="4:9">
      <c r="D50" s="207"/>
      <c r="E50" s="207"/>
      <c r="F50" s="207"/>
      <c r="G50" s="207"/>
      <c r="H50" s="207"/>
      <c r="I50" s="660"/>
    </row>
    <row r="51" spans="4:9">
      <c r="D51" s="207"/>
      <c r="E51" s="207"/>
      <c r="F51" s="207"/>
      <c r="G51" s="207"/>
      <c r="H51" s="207"/>
      <c r="I51" s="660"/>
    </row>
    <row r="52" spans="4:9">
      <c r="D52" s="207"/>
      <c r="E52" s="207"/>
      <c r="F52" s="207"/>
      <c r="G52" s="207"/>
      <c r="H52" s="207"/>
      <c r="I52" s="660"/>
    </row>
    <row r="53" spans="4:9">
      <c r="D53" s="207"/>
      <c r="E53" s="207"/>
      <c r="F53" s="207"/>
      <c r="G53" s="207"/>
      <c r="H53" s="207"/>
      <c r="I53" s="660"/>
    </row>
    <row r="54" spans="4:9">
      <c r="D54" s="207"/>
      <c r="E54" s="207"/>
      <c r="F54" s="207"/>
      <c r="G54" s="207"/>
      <c r="H54" s="207"/>
      <c r="I54" s="660"/>
    </row>
    <row r="55" spans="4:9">
      <c r="D55" s="207"/>
      <c r="E55" s="207"/>
      <c r="F55" s="207"/>
      <c r="G55" s="207"/>
      <c r="H55" s="207"/>
      <c r="I55" s="660"/>
    </row>
    <row r="56" spans="4:9">
      <c r="D56" s="207"/>
      <c r="E56" s="207"/>
      <c r="F56" s="207"/>
      <c r="G56" s="207"/>
      <c r="H56" s="207"/>
      <c r="I56" s="660"/>
    </row>
    <row r="57" spans="4:9">
      <c r="D57" s="207"/>
      <c r="E57" s="207"/>
      <c r="F57" s="207"/>
      <c r="G57" s="207"/>
      <c r="H57" s="207"/>
      <c r="I57" s="660"/>
    </row>
    <row r="58" spans="4:9">
      <c r="D58" s="207"/>
      <c r="E58" s="207"/>
      <c r="F58" s="207"/>
      <c r="G58" s="207"/>
      <c r="H58" s="207"/>
      <c r="I58" s="660"/>
    </row>
    <row r="59" spans="4:9">
      <c r="D59" s="207"/>
      <c r="E59" s="207"/>
      <c r="F59" s="207"/>
      <c r="G59" s="207"/>
      <c r="H59" s="207"/>
      <c r="I59" s="660"/>
    </row>
    <row r="60" spans="4:9">
      <c r="D60" s="207"/>
      <c r="E60" s="207"/>
      <c r="F60" s="207"/>
      <c r="G60" s="207"/>
      <c r="H60" s="207"/>
      <c r="I60" s="660"/>
    </row>
  </sheetData>
  <sheetProtection algorithmName="SHA-512" hashValue="lnoeqA3Z9AqlTN3e7K6a2lKAaftN74SOpHh2bFl8Aw4uCnAOkUB5O1zS2GQEpripuE+8L253E/iyUows3lLarg==" saltValue="eA70UOfNgoL10NpOZC2RRg==" spinCount="100000" sheet="1" objects="1" scenarios="1"/>
  <protectedRanges>
    <protectedRange sqref="K8:AD29" name="Plage1"/>
  </protectedRanges>
  <mergeCells count="25">
    <mergeCell ref="K1:L1"/>
    <mergeCell ref="K2:L2"/>
    <mergeCell ref="K3:L3"/>
    <mergeCell ref="AK34:AN34"/>
    <mergeCell ref="A1:A2"/>
    <mergeCell ref="AM1:AQ1"/>
    <mergeCell ref="AM2:AQ2"/>
    <mergeCell ref="A10:A12"/>
    <mergeCell ref="B1:I2"/>
    <mergeCell ref="B3:I4"/>
    <mergeCell ref="AE6:AJ6"/>
    <mergeCell ref="AE5:AK5"/>
    <mergeCell ref="AL5:AN5"/>
    <mergeCell ref="AO5:AQ5"/>
    <mergeCell ref="Z5:AD5"/>
    <mergeCell ref="U5:Y5"/>
    <mergeCell ref="A5:A6"/>
    <mergeCell ref="P5:T5"/>
    <mergeCell ref="K5:O5"/>
    <mergeCell ref="I5:I6"/>
    <mergeCell ref="AO33:AR33"/>
    <mergeCell ref="A27:A29"/>
    <mergeCell ref="A24:A25"/>
    <mergeCell ref="A19:A21"/>
    <mergeCell ref="A14:A17"/>
  </mergeCells>
  <conditionalFormatting sqref="AK33:AM33 AK34 AK35:AM35">
    <cfRule type="cellIs" dxfId="720" priority="159" operator="equal">
      <formula>"_A_TROUVER"</formula>
    </cfRule>
  </conditionalFormatting>
  <conditionalFormatting sqref="AR8">
    <cfRule type="cellIs" dxfId="719" priority="101" operator="lessThan">
      <formula>0</formula>
    </cfRule>
  </conditionalFormatting>
  <conditionalFormatting sqref="AR10:AR12">
    <cfRule type="cellIs" dxfId="718" priority="83" operator="lessThan">
      <formula>0</formula>
    </cfRule>
  </conditionalFormatting>
  <conditionalFormatting sqref="AR14:AR17">
    <cfRule type="cellIs" dxfId="717" priority="5" operator="lessThan">
      <formula>0</formula>
    </cfRule>
  </conditionalFormatting>
  <conditionalFormatting sqref="AR19:AR21">
    <cfRule type="cellIs" dxfId="716" priority="47" operator="lessThan">
      <formula>0</formula>
    </cfRule>
  </conditionalFormatting>
  <conditionalFormatting sqref="AR24:AR25">
    <cfRule type="cellIs" dxfId="715" priority="11" operator="lessThan">
      <formula>0</formula>
    </cfRule>
  </conditionalFormatting>
  <conditionalFormatting sqref="AR27:AR29">
    <cfRule type="cellIs" dxfId="714" priority="29" operator="lessThan">
      <formula>0</formula>
    </cfRule>
  </conditionalFormatting>
  <conditionalFormatting sqref="AR8:AT8">
    <cfRule type="cellIs" dxfId="713" priority="98" operator="greaterThan">
      <formula>0</formula>
    </cfRule>
  </conditionalFormatting>
  <conditionalFormatting sqref="AR10:AT12">
    <cfRule type="cellIs" dxfId="712" priority="80" operator="greaterThan">
      <formula>0</formula>
    </cfRule>
  </conditionalFormatting>
  <conditionalFormatting sqref="AR14:AT17">
    <cfRule type="cellIs" dxfId="711" priority="2" operator="greaterThan">
      <formula>0</formula>
    </cfRule>
  </conditionalFormatting>
  <conditionalFormatting sqref="AR19:AT21">
    <cfRule type="cellIs" dxfId="710" priority="44" operator="greaterThan">
      <formula>0</formula>
    </cfRule>
  </conditionalFormatting>
  <conditionalFormatting sqref="AR24:AT25">
    <cfRule type="cellIs" dxfId="709" priority="8" operator="greaterThan">
      <formula>0</formula>
    </cfRule>
  </conditionalFormatting>
  <conditionalFormatting sqref="AR27:AT29">
    <cfRule type="cellIs" dxfId="708" priority="26" operator="greaterThan">
      <formula>0</formula>
    </cfRule>
  </conditionalFormatting>
  <conditionalFormatting sqref="AS8">
    <cfRule type="cellIs" dxfId="707" priority="99" operator="lessThan">
      <formula>0</formula>
    </cfRule>
  </conditionalFormatting>
  <conditionalFormatting sqref="AS10:AS12">
    <cfRule type="cellIs" dxfId="706" priority="81" operator="lessThan">
      <formula>0</formula>
    </cfRule>
  </conditionalFormatting>
  <conditionalFormatting sqref="AS14:AS17">
    <cfRule type="cellIs" dxfId="705" priority="3" operator="lessThan">
      <formula>0</formula>
    </cfRule>
  </conditionalFormatting>
  <conditionalFormatting sqref="AS19:AS21">
    <cfRule type="cellIs" dxfId="704" priority="45" operator="lessThan">
      <formula>0</formula>
    </cfRule>
  </conditionalFormatting>
  <conditionalFormatting sqref="AS24:AS25">
    <cfRule type="cellIs" dxfId="703" priority="9" operator="lessThan">
      <formula>0</formula>
    </cfRule>
  </conditionalFormatting>
  <conditionalFormatting sqref="AS27:AS29">
    <cfRule type="cellIs" dxfId="702" priority="27" operator="lessThan">
      <formula>0</formula>
    </cfRule>
  </conditionalFormatting>
  <conditionalFormatting sqref="AT8">
    <cfRule type="cellIs" dxfId="701" priority="97" operator="lessThan">
      <formula>0</formula>
    </cfRule>
  </conditionalFormatting>
  <conditionalFormatting sqref="AT10:AT12">
    <cfRule type="cellIs" dxfId="700" priority="79" operator="lessThan">
      <formula>0</formula>
    </cfRule>
  </conditionalFormatting>
  <conditionalFormatting sqref="AT14:AT17">
    <cfRule type="cellIs" dxfId="699" priority="1" operator="lessThan">
      <formula>0</formula>
    </cfRule>
  </conditionalFormatting>
  <conditionalFormatting sqref="AT19:AT21">
    <cfRule type="cellIs" dxfId="698" priority="43" operator="lessThan">
      <formula>0</formula>
    </cfRule>
  </conditionalFormatting>
  <conditionalFormatting sqref="AT24:AT25">
    <cfRule type="cellIs" dxfId="697" priority="7" operator="lessThan">
      <formula>0</formula>
    </cfRule>
  </conditionalFormatting>
  <conditionalFormatting sqref="AT27:AT29">
    <cfRule type="cellIs" dxfId="696" priority="25" operator="lessThan">
      <formula>0</formula>
    </cfRule>
  </conditionalFormatting>
  <printOptions horizontalCentered="1"/>
  <pageMargins left="0.19685039370078741" right="0.19685039370078741" top="0.19685039370078741" bottom="0.19685039370078741" header="0.19685039370078741" footer="0.19685039370078741"/>
  <pageSetup paperSize="8" scale="34" orientation="landscape" r:id="rId1"/>
  <ignoredErrors>
    <ignoredError sqref="D26 D18 D13 D9" formula="1"/>
    <ignoredError sqref="D12" formulaRange="1"/>
    <ignoredError sqref="AO35 AQ35" unlockedFormula="1"/>
    <ignoredError sqref="AP35" formula="1" unlockedFormula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1DC2FF-515C-4F4C-B1FD-ED86FF661804}">
  <sheetPr codeName="Feuil11">
    <tabColor theme="4" tint="-0.249977111117893"/>
    <pageSetUpPr fitToPage="1"/>
  </sheetPr>
  <dimension ref="A1:BG63"/>
  <sheetViews>
    <sheetView zoomScale="80" zoomScaleNormal="80" workbookViewId="0">
      <pane xSplit="9" ySplit="6" topLeftCell="J7" activePane="bottomRight" state="frozen"/>
      <selection pane="bottomRight" activeCell="Z2" sqref="Z2"/>
      <selection pane="bottomLeft" activeCell="A4" sqref="A4:AD5"/>
      <selection pane="topRight" activeCell="A4" sqref="A4:AD5"/>
    </sheetView>
  </sheetViews>
  <sheetFormatPr defaultColWidth="9.140625" defaultRowHeight="15" outlineLevelCol="1"/>
  <cols>
    <col min="1" max="1" width="34.7109375" style="402" customWidth="1"/>
    <col min="2" max="2" width="5.42578125" style="237" customWidth="1"/>
    <col min="3" max="7" width="5.28515625" style="237" customWidth="1"/>
    <col min="8" max="8" width="6.42578125" style="237" customWidth="1"/>
    <col min="9" max="9" width="43.140625" style="1688" customWidth="1"/>
    <col min="10" max="10" width="7.28515625" style="404" customWidth="1"/>
    <col min="11" max="11" width="19.28515625" style="1687" customWidth="1"/>
    <col min="12" max="12" width="15.7109375" style="1688" customWidth="1"/>
    <col min="13" max="13" width="4" style="236" bestFit="1" customWidth="1" outlineLevel="1"/>
    <col min="14" max="14" width="4.7109375" style="236" bestFit="1" customWidth="1" outlineLevel="1"/>
    <col min="15" max="15" width="5.5703125" style="236" customWidth="1" outlineLevel="1"/>
    <col min="16" max="16" width="19.85546875" style="1687" bestFit="1" customWidth="1" outlineLevel="1"/>
    <col min="17" max="17" width="15.7109375" style="1690" customWidth="1" outlineLevel="1"/>
    <col min="18" max="18" width="4" style="236" bestFit="1" customWidth="1" outlineLevel="1"/>
    <col min="19" max="19" width="4.7109375" style="236" bestFit="1" customWidth="1" outlineLevel="1"/>
    <col min="20" max="20" width="5.5703125" style="236" customWidth="1" outlineLevel="1"/>
    <col min="21" max="21" width="15.7109375" style="1687" customWidth="1" outlineLevel="1"/>
    <col min="22" max="22" width="15.7109375" style="1690" customWidth="1" outlineLevel="1"/>
    <col min="23" max="23" width="4" style="236" bestFit="1" customWidth="1" outlineLevel="1"/>
    <col min="24" max="24" width="4.7109375" style="236" bestFit="1" customWidth="1" outlineLevel="1"/>
    <col min="25" max="25" width="5.5703125" style="236" customWidth="1" outlineLevel="1"/>
    <col min="26" max="27" width="15.7109375" style="1688" customWidth="1" outlineLevel="1"/>
    <col min="28" max="28" width="4" style="236" bestFit="1" customWidth="1" outlineLevel="1"/>
    <col min="29" max="29" width="4.7109375" style="236" bestFit="1" customWidth="1" outlineLevel="1"/>
    <col min="30" max="30" width="5.5703125" style="236" customWidth="1" outlineLevel="1"/>
    <col min="31" max="35" width="5.85546875" style="237" customWidth="1"/>
    <col min="36" max="36" width="6.28515625" style="237" customWidth="1"/>
    <col min="37" max="39" width="8" style="237" customWidth="1"/>
    <col min="40" max="40" width="6.42578125" style="237" customWidth="1"/>
    <col min="41" max="41" width="6.85546875" style="237" customWidth="1"/>
    <col min="42" max="42" width="5.28515625" style="237" customWidth="1"/>
    <col min="43" max="43" width="5.42578125" style="237" bestFit="1" customWidth="1"/>
    <col min="44" max="44" width="5.5703125" style="237" bestFit="1" customWidth="1"/>
    <col min="45" max="16384" width="9.140625" style="237"/>
  </cols>
  <sheetData>
    <row r="1" spans="1:46" ht="24" customHeight="1">
      <c r="A1" s="5120"/>
      <c r="B1" s="4942" t="s">
        <v>663</v>
      </c>
      <c r="C1" s="4942"/>
      <c r="D1" s="4942"/>
      <c r="E1" s="4942"/>
      <c r="F1" s="4942"/>
      <c r="G1" s="4942"/>
      <c r="H1" s="4942"/>
      <c r="I1" s="4942"/>
      <c r="J1" s="4942"/>
      <c r="K1" s="4945" t="s">
        <v>138</v>
      </c>
      <c r="L1" s="4945"/>
      <c r="M1" s="983"/>
      <c r="N1" s="983"/>
      <c r="O1" s="983"/>
      <c r="P1" s="1180"/>
      <c r="Q1" s="1689"/>
      <c r="R1" s="983"/>
      <c r="S1" s="983"/>
      <c r="T1" s="983"/>
      <c r="U1" s="983"/>
      <c r="V1" s="983"/>
      <c r="W1" s="983"/>
      <c r="X1" s="983"/>
      <c r="Y1" s="983"/>
      <c r="Z1" s="987"/>
      <c r="AA1" s="987"/>
      <c r="AB1" s="983"/>
      <c r="AC1" s="983"/>
      <c r="AD1" s="983"/>
      <c r="AE1"/>
      <c r="AF1"/>
      <c r="AG1"/>
      <c r="AH1"/>
      <c r="AI1" s="1178"/>
      <c r="AJ1" s="1178"/>
      <c r="AK1" s="1178"/>
      <c r="AL1" s="5112" t="s">
        <v>139</v>
      </c>
      <c r="AM1" s="5112"/>
      <c r="AN1" s="5112"/>
      <c r="AO1" s="5112"/>
    </row>
    <row r="2" spans="1:46" ht="26.25" customHeight="1">
      <c r="A2" s="5120"/>
      <c r="B2" s="4942"/>
      <c r="C2" s="4942"/>
      <c r="D2" s="4942"/>
      <c r="E2" s="4942"/>
      <c r="F2" s="4942"/>
      <c r="G2" s="4942"/>
      <c r="H2" s="4942"/>
      <c r="I2" s="4942"/>
      <c r="J2" s="4942"/>
      <c r="K2" s="4946" t="s">
        <v>140</v>
      </c>
      <c r="L2" s="4946"/>
      <c r="M2" s="983"/>
      <c r="N2" s="983"/>
      <c r="O2" s="983"/>
      <c r="S2" s="983"/>
      <c r="T2" s="983"/>
      <c r="U2" s="983"/>
      <c r="V2" s="983"/>
      <c r="W2" s="983"/>
      <c r="X2" s="983"/>
      <c r="Y2" s="983"/>
      <c r="Z2" s="1691"/>
      <c r="AA2" s="1691"/>
      <c r="AB2" s="983"/>
      <c r="AC2" s="983"/>
      <c r="AD2" s="983"/>
      <c r="AE2" s="5113"/>
      <c r="AF2" s="5113"/>
      <c r="AG2" s="5113"/>
      <c r="AH2" s="5113"/>
      <c r="AI2" s="5113"/>
      <c r="AJ2" s="5113"/>
      <c r="AK2" s="1178"/>
      <c r="AL2" s="5052" t="s">
        <v>141</v>
      </c>
      <c r="AM2" s="5052"/>
      <c r="AN2" s="5052"/>
      <c r="AO2" s="5052"/>
    </row>
    <row r="3" spans="1:46" ht="23.25" customHeight="1" thickBot="1">
      <c r="A3" s="1692" t="s">
        <v>664</v>
      </c>
      <c r="B3" s="5118" t="s">
        <v>143</v>
      </c>
      <c r="C3" s="5118"/>
      <c r="D3" s="5118"/>
      <c r="E3" s="5119"/>
      <c r="F3" s="5119"/>
      <c r="G3" s="5119"/>
      <c r="H3" s="5118"/>
      <c r="I3" s="5118"/>
      <c r="J3" s="5118"/>
      <c r="K3" s="4947" t="s">
        <v>144</v>
      </c>
      <c r="L3" s="4947"/>
      <c r="M3" s="1694"/>
      <c r="N3" s="1694"/>
      <c r="O3" s="1694"/>
      <c r="P3" s="1695"/>
      <c r="Q3" s="1696"/>
      <c r="R3" s="1694"/>
      <c r="S3" s="1694"/>
      <c r="T3" s="1694"/>
      <c r="U3" s="1692"/>
      <c r="V3" s="1697"/>
      <c r="W3" s="1694"/>
      <c r="X3" s="1694"/>
      <c r="Y3" s="1694"/>
      <c r="Z3" s="1697"/>
      <c r="AA3" s="1697"/>
      <c r="AB3" s="983"/>
      <c r="AC3" s="983"/>
      <c r="AD3" s="983"/>
      <c r="AE3" s="983"/>
      <c r="AF3" s="983"/>
      <c r="AG3" s="983"/>
      <c r="AH3" s="983"/>
      <c r="AI3" s="983"/>
      <c r="AJ3" s="983"/>
      <c r="AK3" s="983"/>
      <c r="AL3" s="983"/>
      <c r="AM3" s="983"/>
      <c r="AN3" s="983"/>
      <c r="AO3" s="983"/>
    </row>
    <row r="4" spans="1:46" ht="45.75" thickBot="1">
      <c r="A4" s="4943" t="s">
        <v>145</v>
      </c>
      <c r="B4" s="4937"/>
      <c r="C4" s="4938"/>
      <c r="D4" s="4939"/>
      <c r="E4" s="14" t="s">
        <v>146</v>
      </c>
      <c r="F4" s="15" t="s">
        <v>146</v>
      </c>
      <c r="G4" s="244" t="s">
        <v>146</v>
      </c>
      <c r="H4" s="16"/>
      <c r="I4" s="4943" t="s">
        <v>147</v>
      </c>
      <c r="J4" s="17"/>
      <c r="K4" s="4934" t="s">
        <v>148</v>
      </c>
      <c r="L4" s="4935"/>
      <c r="M4" s="4935"/>
      <c r="N4" s="4935"/>
      <c r="O4" s="4936"/>
      <c r="P4" s="4934" t="s">
        <v>149</v>
      </c>
      <c r="Q4" s="4935"/>
      <c r="R4" s="4935"/>
      <c r="S4" s="4935"/>
      <c r="T4" s="4936"/>
      <c r="U4" s="4934" t="s">
        <v>150</v>
      </c>
      <c r="V4" s="4935"/>
      <c r="W4" s="4935"/>
      <c r="X4" s="4935"/>
      <c r="Y4" s="4936"/>
      <c r="Z4" s="4934" t="s">
        <v>151</v>
      </c>
      <c r="AA4" s="4935"/>
      <c r="AB4" s="4935"/>
      <c r="AC4" s="4935"/>
      <c r="AD4" s="4935"/>
      <c r="AE4" s="5018" t="s">
        <v>287</v>
      </c>
      <c r="AF4" s="5019"/>
      <c r="AG4" s="5019"/>
      <c r="AH4" s="5019"/>
      <c r="AI4" s="5019"/>
      <c r="AJ4" s="439" t="s">
        <v>154</v>
      </c>
      <c r="AK4" s="439"/>
      <c r="AL4" s="439"/>
      <c r="AM4" s="439" t="s">
        <v>155</v>
      </c>
      <c r="AN4" s="439"/>
      <c r="AO4" s="440"/>
      <c r="AP4" s="441" t="s">
        <v>156</v>
      </c>
      <c r="AQ4" s="247" t="s">
        <v>157</v>
      </c>
      <c r="AR4" s="248" t="s">
        <v>156</v>
      </c>
    </row>
    <row r="5" spans="1:46" ht="27.6" customHeight="1">
      <c r="A5" s="4944"/>
      <c r="B5" s="22" t="s">
        <v>158</v>
      </c>
      <c r="C5" s="23" t="s">
        <v>159</v>
      </c>
      <c r="D5" s="24" t="s">
        <v>146</v>
      </c>
      <c r="E5" s="25" t="s">
        <v>160</v>
      </c>
      <c r="F5" s="26" t="s">
        <v>161</v>
      </c>
      <c r="G5" s="30"/>
      <c r="H5" s="16" t="s">
        <v>163</v>
      </c>
      <c r="I5" s="4944"/>
      <c r="J5" s="17" t="s">
        <v>164</v>
      </c>
      <c r="K5" s="28" t="s">
        <v>165</v>
      </c>
      <c r="L5" s="29" t="s">
        <v>166</v>
      </c>
      <c r="M5" s="22" t="s">
        <v>158</v>
      </c>
      <c r="N5" s="23" t="s">
        <v>167</v>
      </c>
      <c r="O5" s="30" t="s">
        <v>168</v>
      </c>
      <c r="P5" s="28" t="s">
        <v>165</v>
      </c>
      <c r="Q5" s="29" t="s">
        <v>166</v>
      </c>
      <c r="R5" s="22" t="s">
        <v>158</v>
      </c>
      <c r="S5" s="23" t="s">
        <v>167</v>
      </c>
      <c r="T5" s="30" t="s">
        <v>168</v>
      </c>
      <c r="U5" s="28" t="s">
        <v>165</v>
      </c>
      <c r="V5" s="29" t="s">
        <v>166</v>
      </c>
      <c r="W5" s="22" t="s">
        <v>158</v>
      </c>
      <c r="X5" s="23" t="s">
        <v>167</v>
      </c>
      <c r="Y5" s="30" t="s">
        <v>168</v>
      </c>
      <c r="Z5" s="28" t="s">
        <v>165</v>
      </c>
      <c r="AA5" s="29" t="s">
        <v>166</v>
      </c>
      <c r="AB5" s="22" t="s">
        <v>158</v>
      </c>
      <c r="AC5" s="23" t="s">
        <v>167</v>
      </c>
      <c r="AD5" s="442" t="s">
        <v>168</v>
      </c>
      <c r="AE5" s="5020" t="s">
        <v>171</v>
      </c>
      <c r="AF5" s="5021"/>
      <c r="AG5" s="5021"/>
      <c r="AH5" s="5021"/>
      <c r="AI5" s="443" t="s">
        <v>170</v>
      </c>
      <c r="AJ5" s="443" t="s">
        <v>171</v>
      </c>
      <c r="AK5" s="443" t="s">
        <v>172</v>
      </c>
      <c r="AL5" s="443" t="s">
        <v>170</v>
      </c>
      <c r="AM5" s="443" t="s">
        <v>171</v>
      </c>
      <c r="AN5" s="443" t="s">
        <v>172</v>
      </c>
      <c r="AO5" s="444" t="s">
        <v>170</v>
      </c>
      <c r="AP5" s="445" t="s">
        <v>173</v>
      </c>
      <c r="AQ5" s="257" t="s">
        <v>174</v>
      </c>
      <c r="AR5" s="258" t="s">
        <v>168</v>
      </c>
    </row>
    <row r="6" spans="1:46" customFormat="1" ht="18.75" customHeight="1">
      <c r="A6" s="570" t="s">
        <v>665</v>
      </c>
      <c r="B6" s="566"/>
      <c r="C6" s="566"/>
      <c r="D6" s="566"/>
      <c r="E6" s="697"/>
      <c r="F6" s="698"/>
      <c r="G6" s="1008"/>
      <c r="H6" s="566"/>
      <c r="I6" s="566"/>
      <c r="J6" s="708"/>
      <c r="K6" s="1009"/>
      <c r="L6" s="1010"/>
      <c r="M6" s="569"/>
      <c r="N6" s="569"/>
      <c r="O6" s="569"/>
      <c r="P6" s="1009"/>
      <c r="Q6" s="566"/>
      <c r="R6" s="569"/>
      <c r="S6" s="569"/>
      <c r="T6" s="569"/>
      <c r="U6" s="1009"/>
      <c r="V6" s="566"/>
      <c r="W6" s="569"/>
      <c r="X6" s="569"/>
      <c r="Y6" s="569"/>
      <c r="Z6" s="566"/>
      <c r="AA6" s="566"/>
      <c r="AB6" s="569"/>
      <c r="AC6" s="569"/>
      <c r="AD6" s="569"/>
      <c r="AE6" s="1011"/>
      <c r="AF6" s="566"/>
      <c r="AG6" s="566"/>
      <c r="AH6" s="1012"/>
      <c r="AI6" s="1011"/>
      <c r="AJ6" s="1011"/>
      <c r="AK6" s="566"/>
      <c r="AL6" s="1012"/>
      <c r="AM6" s="1011"/>
      <c r="AN6" s="566"/>
      <c r="AO6" s="566"/>
      <c r="AP6" s="698"/>
      <c r="AQ6" s="698"/>
      <c r="AR6" s="698"/>
      <c r="AS6" s="237"/>
      <c r="AT6" s="237"/>
    </row>
    <row r="7" spans="1:46" ht="24" customHeight="1">
      <c r="A7" s="5115" t="s">
        <v>666</v>
      </c>
      <c r="B7" s="897"/>
      <c r="C7" s="909">
        <v>6</v>
      </c>
      <c r="D7" s="460">
        <f>SUM(E7:G7)</f>
        <v>0</v>
      </c>
      <c r="E7" s="896"/>
      <c r="F7" s="897"/>
      <c r="G7" s="1698"/>
      <c r="H7" s="910"/>
      <c r="I7" s="1699" t="s">
        <v>667</v>
      </c>
      <c r="J7" s="1700"/>
      <c r="K7" s="140" t="s">
        <v>398</v>
      </c>
      <c r="L7" s="141" t="s">
        <v>198</v>
      </c>
      <c r="M7" s="1701"/>
      <c r="N7" s="1701">
        <v>6</v>
      </c>
      <c r="O7" s="1701"/>
      <c r="P7" s="277"/>
      <c r="Q7" s="1702"/>
      <c r="R7" s="1701"/>
      <c r="S7" s="1703"/>
      <c r="T7" s="1703"/>
      <c r="U7" s="277"/>
      <c r="V7" s="1702"/>
      <c r="W7" s="1701"/>
      <c r="X7" s="1701"/>
      <c r="Y7" s="1701"/>
      <c r="Z7" s="1704"/>
      <c r="AA7" s="1704"/>
      <c r="AB7" s="1701"/>
      <c r="AC7" s="1705"/>
      <c r="AD7" s="1701"/>
      <c r="AE7" s="769" t="s">
        <v>396</v>
      </c>
      <c r="AF7" s="522"/>
      <c r="AG7" s="1221"/>
      <c r="AH7" s="485"/>
      <c r="AI7" s="1706"/>
      <c r="AJ7" s="1707"/>
      <c r="AK7" s="770"/>
      <c r="AL7" s="1708"/>
      <c r="AM7" s="1707"/>
      <c r="AN7" s="770"/>
      <c r="AO7" s="1709"/>
      <c r="AP7" s="79">
        <f>(M7+R7+W7+AB7)-B7</f>
        <v>0</v>
      </c>
      <c r="AQ7" s="80">
        <f>(N7+S7+X7+AC7)-(C7+D7)</f>
        <v>0</v>
      </c>
      <c r="AR7" s="81">
        <f>(O7+T7+Y7+AD7)-H7</f>
        <v>0</v>
      </c>
    </row>
    <row r="8" spans="1:46" ht="24" customHeight="1">
      <c r="A8" s="5116"/>
      <c r="B8" s="909">
        <v>9</v>
      </c>
      <c r="C8" s="897"/>
      <c r="D8" s="460">
        <f t="shared" ref="D8:D10" si="0">SUM(E8:G8)</f>
        <v>6</v>
      </c>
      <c r="E8" s="896"/>
      <c r="F8" s="1193">
        <v>6</v>
      </c>
      <c r="G8" s="1698"/>
      <c r="H8" s="910"/>
      <c r="I8" s="1699" t="s">
        <v>668</v>
      </c>
      <c r="J8" s="1700"/>
      <c r="K8" s="140" t="s">
        <v>669</v>
      </c>
      <c r="L8" s="141" t="s">
        <v>310</v>
      </c>
      <c r="M8" s="1701">
        <v>9</v>
      </c>
      <c r="N8" s="1701">
        <v>6</v>
      </c>
      <c r="O8" s="1701"/>
      <c r="P8" s="277"/>
      <c r="Q8" s="1702"/>
      <c r="R8" s="1701"/>
      <c r="S8" s="1703"/>
      <c r="T8" s="1703"/>
      <c r="U8" s="277"/>
      <c r="V8" s="1702"/>
      <c r="W8" s="1701"/>
      <c r="X8" s="1701"/>
      <c r="Y8" s="1701"/>
      <c r="Z8" s="1704"/>
      <c r="AA8" s="1704"/>
      <c r="AB8" s="1701"/>
      <c r="AC8" s="1705"/>
      <c r="AD8" s="1701"/>
      <c r="AE8" s="769" t="s">
        <v>180</v>
      </c>
      <c r="AF8" s="1710">
        <v>0.3</v>
      </c>
      <c r="AG8" s="1711" t="s">
        <v>229</v>
      </c>
      <c r="AH8" s="1710">
        <v>0.3</v>
      </c>
      <c r="AI8" s="1712">
        <f>SUM(AF8:AH8)</f>
        <v>0.6</v>
      </c>
      <c r="AJ8" s="1707"/>
      <c r="AK8" s="770"/>
      <c r="AL8" s="1708"/>
      <c r="AM8" s="1707"/>
      <c r="AN8" s="770"/>
      <c r="AO8" s="1709"/>
      <c r="AP8" s="79">
        <f>(M8+R8+W8+AB8)-B8</f>
        <v>0</v>
      </c>
      <c r="AQ8" s="80">
        <f>(N8+S8+X8+AC8)-(C8+D8)</f>
        <v>0</v>
      </c>
      <c r="AR8" s="81">
        <f>(O8+T8+Y8+AD8)-H8</f>
        <v>0</v>
      </c>
    </row>
    <row r="9" spans="1:46" s="270" customFormat="1" ht="24" customHeight="1">
      <c r="A9" s="5116"/>
      <c r="B9" s="909">
        <v>9</v>
      </c>
      <c r="C9" s="909">
        <v>6</v>
      </c>
      <c r="D9" s="460">
        <f t="shared" si="0"/>
        <v>0</v>
      </c>
      <c r="E9" s="896"/>
      <c r="F9" s="897"/>
      <c r="G9" s="1698"/>
      <c r="H9" s="910"/>
      <c r="I9" s="59" t="s">
        <v>670</v>
      </c>
      <c r="J9" s="1700"/>
      <c r="K9" s="140" t="s">
        <v>671</v>
      </c>
      <c r="L9" s="141" t="s">
        <v>672</v>
      </c>
      <c r="M9" s="1701">
        <v>9</v>
      </c>
      <c r="N9" s="1701">
        <v>6</v>
      </c>
      <c r="O9" s="1701"/>
      <c r="P9" s="277"/>
      <c r="Q9" s="1702"/>
      <c r="R9" s="1701"/>
      <c r="S9" s="1703"/>
      <c r="T9" s="1703"/>
      <c r="U9" s="277"/>
      <c r="V9" s="1702"/>
      <c r="W9" s="1701"/>
      <c r="X9" s="1701"/>
      <c r="Y9" s="1701"/>
      <c r="Z9" s="1704"/>
      <c r="AA9" s="1704"/>
      <c r="AB9" s="1701"/>
      <c r="AC9" s="1705"/>
      <c r="AD9" s="1701"/>
      <c r="AE9" s="769" t="s">
        <v>357</v>
      </c>
      <c r="AF9" s="1710">
        <v>0.4</v>
      </c>
      <c r="AG9" s="1221"/>
      <c r="AH9" s="485"/>
      <c r="AI9" s="1712">
        <f>SUM(AF9:AH9)</f>
        <v>0.4</v>
      </c>
      <c r="AJ9" s="1707"/>
      <c r="AK9" s="770"/>
      <c r="AL9" s="1708"/>
      <c r="AM9" s="1707"/>
      <c r="AN9" s="770"/>
      <c r="AO9" s="1709"/>
      <c r="AP9" s="79">
        <f>(M9+R9+W9+AB9)-B9</f>
        <v>0</v>
      </c>
      <c r="AQ9" s="80">
        <f>(N9+S9+X9+AC9)-(C9+D9)</f>
        <v>0</v>
      </c>
      <c r="AR9" s="81">
        <f>(O9+T9+Y9+AD9)-H9</f>
        <v>0</v>
      </c>
    </row>
    <row r="10" spans="1:46" ht="24" customHeight="1">
      <c r="A10" s="5117"/>
      <c r="B10" s="909">
        <v>9</v>
      </c>
      <c r="C10" s="909">
        <v>6</v>
      </c>
      <c r="D10" s="460">
        <f t="shared" si="0"/>
        <v>0</v>
      </c>
      <c r="E10" s="896"/>
      <c r="F10" s="897"/>
      <c r="G10" s="1698"/>
      <c r="H10" s="910"/>
      <c r="I10" s="1699" t="s">
        <v>673</v>
      </c>
      <c r="J10" s="1700"/>
      <c r="K10" s="140" t="s">
        <v>674</v>
      </c>
      <c r="L10" s="141" t="s">
        <v>675</v>
      </c>
      <c r="M10" s="1701">
        <v>3</v>
      </c>
      <c r="N10" s="1701">
        <v>2</v>
      </c>
      <c r="O10" s="1701"/>
      <c r="P10" s="277" t="s">
        <v>676</v>
      </c>
      <c r="Q10" s="1702" t="s">
        <v>330</v>
      </c>
      <c r="R10" s="1701">
        <v>3</v>
      </c>
      <c r="S10" s="1703">
        <v>3</v>
      </c>
      <c r="T10" s="1703"/>
      <c r="U10" s="277" t="s">
        <v>677</v>
      </c>
      <c r="V10" s="1702" t="s">
        <v>678</v>
      </c>
      <c r="W10" s="1701">
        <v>3</v>
      </c>
      <c r="X10" s="1701">
        <v>1</v>
      </c>
      <c r="Y10" s="1701"/>
      <c r="Z10" s="1704"/>
      <c r="AA10" s="1704"/>
      <c r="AB10" s="1701"/>
      <c r="AC10" s="1705"/>
      <c r="AD10" s="1701"/>
      <c r="AE10" s="769" t="s">
        <v>396</v>
      </c>
      <c r="AF10" s="522"/>
      <c r="AG10" s="1221"/>
      <c r="AH10" s="485"/>
      <c r="AI10" s="1706"/>
      <c r="AJ10" s="1707"/>
      <c r="AK10" s="770"/>
      <c r="AL10" s="1708"/>
      <c r="AM10" s="1707"/>
      <c r="AN10" s="770"/>
      <c r="AO10" s="1709"/>
      <c r="AP10" s="79">
        <f>(M10+R10+W10+AB10)-B10</f>
        <v>0</v>
      </c>
      <c r="AQ10" s="80">
        <f>(N10+S10+X10+AC10)-(C10+D10)</f>
        <v>0</v>
      </c>
      <c r="AR10" s="81">
        <f>(O10+T10+Y10+AD10)-H10</f>
        <v>0</v>
      </c>
    </row>
    <row r="11" spans="1:46" ht="20.100000000000001" customHeight="1">
      <c r="A11" s="819" t="s">
        <v>469</v>
      </c>
      <c r="B11" s="820">
        <f>SUM(B7:B10)</f>
        <v>27</v>
      </c>
      <c r="C11" s="820">
        <f t="shared" ref="C11:H11" si="1">SUM(C7:C10)</f>
        <v>18</v>
      </c>
      <c r="D11" s="821">
        <f t="shared" si="1"/>
        <v>6</v>
      </c>
      <c r="E11" s="822">
        <f t="shared" si="1"/>
        <v>0</v>
      </c>
      <c r="F11" s="820">
        <f t="shared" ref="F11:G11" si="2">SUM(F7:F10)</f>
        <v>6</v>
      </c>
      <c r="G11" s="823">
        <f t="shared" si="2"/>
        <v>0</v>
      </c>
      <c r="H11" s="1713">
        <f t="shared" si="1"/>
        <v>0</v>
      </c>
      <c r="I11" s="94"/>
      <c r="J11" s="95"/>
      <c r="K11" s="298"/>
      <c r="L11" s="299"/>
      <c r="M11" s="493"/>
      <c r="N11" s="493"/>
      <c r="O11" s="493"/>
      <c r="P11" s="99"/>
      <c r="Q11" s="1211"/>
      <c r="R11" s="494"/>
      <c r="S11" s="494"/>
      <c r="T11" s="494"/>
      <c r="U11" s="298"/>
      <c r="V11" s="1714"/>
      <c r="W11" s="493"/>
      <c r="X11" s="493"/>
      <c r="Y11" s="493"/>
      <c r="Z11" s="108"/>
      <c r="AA11" s="108"/>
      <c r="AB11" s="493"/>
      <c r="AC11" s="493"/>
      <c r="AD11" s="493"/>
      <c r="AE11" s="1715"/>
      <c r="AF11" s="1716"/>
      <c r="AG11" s="1717"/>
      <c r="AH11" s="1718"/>
      <c r="AI11" s="1719">
        <f>SUM(AI7:AI10)</f>
        <v>1</v>
      </c>
      <c r="AJ11" s="1720"/>
      <c r="AK11" s="820"/>
      <c r="AL11" s="1721"/>
      <c r="AM11" s="1720"/>
      <c r="AN11" s="820"/>
      <c r="AO11" s="821"/>
      <c r="AP11" s="820"/>
      <c r="AQ11" s="820"/>
      <c r="AR11" s="820"/>
    </row>
    <row r="12" spans="1:46" ht="24" customHeight="1">
      <c r="A12" s="5114" t="s">
        <v>679</v>
      </c>
      <c r="B12" s="909">
        <v>9</v>
      </c>
      <c r="C12" s="909">
        <v>12</v>
      </c>
      <c r="D12" s="460">
        <f>SUM(E12:G12)</f>
        <v>0</v>
      </c>
      <c r="E12" s="896"/>
      <c r="F12" s="897"/>
      <c r="G12" s="1302"/>
      <c r="H12" s="910"/>
      <c r="I12" s="1722" t="s">
        <v>468</v>
      </c>
      <c r="J12" s="1197"/>
      <c r="K12" s="277" t="s">
        <v>485</v>
      </c>
      <c r="L12" s="278" t="s">
        <v>680</v>
      </c>
      <c r="M12" s="1701">
        <v>9</v>
      </c>
      <c r="N12" s="1701">
        <v>12</v>
      </c>
      <c r="O12" s="1701"/>
      <c r="P12" s="277"/>
      <c r="Q12" s="1702"/>
      <c r="R12" s="1701"/>
      <c r="S12" s="1703"/>
      <c r="T12" s="1703"/>
      <c r="U12" s="277"/>
      <c r="V12" s="1702"/>
      <c r="W12" s="1701"/>
      <c r="X12" s="1701"/>
      <c r="Y12" s="1701"/>
      <c r="Z12" s="1704"/>
      <c r="AA12" s="1704"/>
      <c r="AB12" s="1701"/>
      <c r="AC12" s="1705"/>
      <c r="AD12" s="1701"/>
      <c r="AE12" s="738" t="s">
        <v>357</v>
      </c>
      <c r="AF12" s="1200">
        <v>0.25</v>
      </c>
      <c r="AG12" s="739" t="s">
        <v>229</v>
      </c>
      <c r="AH12" s="1202">
        <v>0.25</v>
      </c>
      <c r="AI12" s="1712">
        <f>SUM(AF12:AH12)</f>
        <v>0.5</v>
      </c>
      <c r="AJ12" s="1707"/>
      <c r="AK12" s="1723"/>
      <c r="AL12" s="1724"/>
      <c r="AM12" s="1707"/>
      <c r="AN12" s="1723"/>
      <c r="AO12" s="1725"/>
      <c r="AP12" s="79">
        <f>(M12+R12+W12+AB12)-B12</f>
        <v>0</v>
      </c>
      <c r="AQ12" s="80">
        <f>(N12+S12+X12+AC12)-(C12+D12)</f>
        <v>0</v>
      </c>
      <c r="AR12" s="81">
        <f>(O12+T12+Y12+AD12)-H12</f>
        <v>0</v>
      </c>
    </row>
    <row r="13" spans="1:46" s="270" customFormat="1" ht="24" customHeight="1">
      <c r="A13" s="5115"/>
      <c r="B13" s="1726">
        <v>9</v>
      </c>
      <c r="C13" s="909">
        <v>12</v>
      </c>
      <c r="D13" s="460">
        <f>SUM(E13:G13)</f>
        <v>0</v>
      </c>
      <c r="E13" s="896"/>
      <c r="F13" s="897"/>
      <c r="G13" s="1302"/>
      <c r="H13" s="910"/>
      <c r="I13" s="1727" t="s">
        <v>681</v>
      </c>
      <c r="J13" s="1728"/>
      <c r="K13" s="277" t="s">
        <v>674</v>
      </c>
      <c r="L13" s="278" t="s">
        <v>675</v>
      </c>
      <c r="M13" s="1701">
        <v>9</v>
      </c>
      <c r="N13" s="1701">
        <v>12</v>
      </c>
      <c r="O13" s="1701"/>
      <c r="P13" s="277"/>
      <c r="Q13" s="1702"/>
      <c r="R13" s="1701"/>
      <c r="S13" s="1703"/>
      <c r="T13" s="1703"/>
      <c r="U13" s="277"/>
      <c r="V13" s="1702"/>
      <c r="W13" s="1701"/>
      <c r="X13" s="1701"/>
      <c r="Y13" s="1701"/>
      <c r="Z13" s="1704"/>
      <c r="AA13" s="1704"/>
      <c r="AB13" s="1701"/>
      <c r="AC13" s="1705"/>
      <c r="AD13" s="1701"/>
      <c r="AE13" s="769" t="s">
        <v>357</v>
      </c>
      <c r="AF13" s="1710">
        <v>0.5</v>
      </c>
      <c r="AG13" s="1221"/>
      <c r="AH13" s="485"/>
      <c r="AI13" s="1712">
        <f>SUM(AF13:AH13)</f>
        <v>0.5</v>
      </c>
      <c r="AJ13" s="1707"/>
      <c r="AK13" s="1723"/>
      <c r="AL13" s="1724"/>
      <c r="AM13" s="1707"/>
      <c r="AN13" s="1723"/>
      <c r="AO13" s="1725"/>
      <c r="AP13" s="79">
        <f>(M13+R13+W13+AB13)-B13</f>
        <v>0</v>
      </c>
      <c r="AQ13" s="80">
        <f>(N13+S13+X13+AC13)-(C13+D13)</f>
        <v>0</v>
      </c>
      <c r="AR13" s="81">
        <f>(O13+T13+Y13+AD13)-H13</f>
        <v>0</v>
      </c>
      <c r="AS13" s="237"/>
      <c r="AT13" s="237"/>
    </row>
    <row r="14" spans="1:46" ht="15.75" customHeight="1">
      <c r="A14" s="819" t="s">
        <v>184</v>
      </c>
      <c r="B14" s="820">
        <f>SUM(B12:B13)</f>
        <v>18</v>
      </c>
      <c r="C14" s="820">
        <f>SUM(C12:C13)</f>
        <v>24</v>
      </c>
      <c r="D14" s="821">
        <f>SUM(D12:D13)</f>
        <v>0</v>
      </c>
      <c r="E14" s="822">
        <f t="shared" ref="E14:H14" si="3">SUM(E12:E13)</f>
        <v>0</v>
      </c>
      <c r="F14" s="820">
        <f t="shared" ref="F14:G14" si="4">SUM(F12:F13)</f>
        <v>0</v>
      </c>
      <c r="G14" s="823">
        <f t="shared" si="4"/>
        <v>0</v>
      </c>
      <c r="H14" s="1713">
        <f t="shared" si="3"/>
        <v>0</v>
      </c>
      <c r="I14" s="94"/>
      <c r="J14" s="95"/>
      <c r="K14" s="298"/>
      <c r="L14" s="299"/>
      <c r="M14" s="493"/>
      <c r="N14" s="493"/>
      <c r="O14" s="493"/>
      <c r="P14" s="99"/>
      <c r="Q14" s="1211"/>
      <c r="R14" s="494"/>
      <c r="S14" s="494"/>
      <c r="T14" s="494"/>
      <c r="U14" s="298"/>
      <c r="V14" s="1714"/>
      <c r="W14" s="493"/>
      <c r="X14" s="493"/>
      <c r="Y14" s="493"/>
      <c r="Z14" s="108"/>
      <c r="AA14" s="108"/>
      <c r="AB14" s="493"/>
      <c r="AC14" s="493"/>
      <c r="AD14" s="493"/>
      <c r="AE14" s="1715"/>
      <c r="AF14" s="1716"/>
      <c r="AG14" s="1717"/>
      <c r="AH14" s="1718"/>
      <c r="AI14" s="1719">
        <f>SUM(AI12:AI13)</f>
        <v>1</v>
      </c>
      <c r="AJ14" s="1720"/>
      <c r="AK14" s="820"/>
      <c r="AL14" s="1729"/>
      <c r="AM14" s="1720"/>
      <c r="AN14" s="820"/>
      <c r="AO14" s="1730"/>
      <c r="AP14" s="1731"/>
      <c r="AQ14" s="1731"/>
      <c r="AR14" s="1731"/>
    </row>
    <row r="15" spans="1:46" ht="24" customHeight="1">
      <c r="A15" s="5114" t="s">
        <v>682</v>
      </c>
      <c r="B15" s="909">
        <v>15</v>
      </c>
      <c r="C15" s="897"/>
      <c r="D15" s="460">
        <f>SUM(E15:G15)</f>
        <v>12</v>
      </c>
      <c r="E15" s="896"/>
      <c r="F15" s="1193">
        <v>12</v>
      </c>
      <c r="G15" s="1698"/>
      <c r="H15" s="910"/>
      <c r="I15" s="1722" t="s">
        <v>683</v>
      </c>
      <c r="J15" s="1732"/>
      <c r="K15" s="277" t="s">
        <v>684</v>
      </c>
      <c r="L15" s="278" t="s">
        <v>300</v>
      </c>
      <c r="M15" s="1701">
        <v>15</v>
      </c>
      <c r="N15" s="1701">
        <v>12</v>
      </c>
      <c r="O15" s="1701"/>
      <c r="P15" s="277"/>
      <c r="Q15" s="1702"/>
      <c r="R15" s="1701"/>
      <c r="S15" s="1703"/>
      <c r="T15" s="1703"/>
      <c r="U15" s="277"/>
      <c r="V15" s="1702"/>
      <c r="W15" s="1701"/>
      <c r="X15" s="1701"/>
      <c r="Y15" s="1701"/>
      <c r="Z15" s="1704"/>
      <c r="AA15" s="1704"/>
      <c r="AB15" s="1701"/>
      <c r="AC15" s="1705"/>
      <c r="AD15" s="1701"/>
      <c r="AE15" s="916"/>
      <c r="AF15" s="522"/>
      <c r="AG15" s="1221"/>
      <c r="AH15" s="485"/>
      <c r="AI15" s="1706"/>
      <c r="AJ15" s="1733" t="s">
        <v>180</v>
      </c>
      <c r="AK15" s="1734" t="s">
        <v>685</v>
      </c>
      <c r="AL15" s="1735">
        <v>0.6</v>
      </c>
      <c r="AM15" s="1733" t="s">
        <v>191</v>
      </c>
      <c r="AN15" s="1734" t="s">
        <v>685</v>
      </c>
      <c r="AO15" s="1736">
        <v>0.6</v>
      </c>
      <c r="AP15" s="79">
        <f>(M15+R15+W15+AB15)-B15</f>
        <v>0</v>
      </c>
      <c r="AQ15" s="80">
        <f>(N15+S15+X15+AC15)-(C15+D15)</f>
        <v>0</v>
      </c>
      <c r="AR15" s="81">
        <f>(O15+T15+Y15+AD15)-H15</f>
        <v>0</v>
      </c>
    </row>
    <row r="16" spans="1:46" ht="24" customHeight="1">
      <c r="A16" s="5114"/>
      <c r="B16" s="909">
        <v>15</v>
      </c>
      <c r="C16" s="287">
        <v>3</v>
      </c>
      <c r="D16" s="460">
        <f t="shared" ref="D16:D17" si="5">SUM(E16:G16)</f>
        <v>0</v>
      </c>
      <c r="E16" s="896"/>
      <c r="F16" s="897"/>
      <c r="G16" s="1698"/>
      <c r="H16" s="910"/>
      <c r="I16" s="1722" t="s">
        <v>686</v>
      </c>
      <c r="J16" s="1732"/>
      <c r="K16" s="277" t="s">
        <v>684</v>
      </c>
      <c r="L16" s="278" t="s">
        <v>300</v>
      </c>
      <c r="M16" s="1701">
        <v>15</v>
      </c>
      <c r="N16" s="1701">
        <v>3</v>
      </c>
      <c r="O16" s="1701"/>
      <c r="P16" s="277"/>
      <c r="Q16" s="1702"/>
      <c r="R16" s="1701"/>
      <c r="S16" s="1703"/>
      <c r="T16" s="1703"/>
      <c r="U16" s="277"/>
      <c r="V16" s="1702"/>
      <c r="W16" s="1701"/>
      <c r="X16" s="1701"/>
      <c r="Y16" s="1701"/>
      <c r="Z16" s="1704"/>
      <c r="AA16" s="1704"/>
      <c r="AB16" s="1701"/>
      <c r="AC16" s="1705"/>
      <c r="AD16" s="1701"/>
      <c r="AE16" s="769" t="s">
        <v>191</v>
      </c>
      <c r="AF16" s="1710">
        <v>0.4</v>
      </c>
      <c r="AG16" s="1221"/>
      <c r="AH16" s="485"/>
      <c r="AI16" s="1712">
        <f>SUM(AF16:AH16)</f>
        <v>0.4</v>
      </c>
      <c r="AJ16" s="1707"/>
      <c r="AK16" s="1723"/>
      <c r="AL16" s="1724"/>
      <c r="AM16" s="1707"/>
      <c r="AN16" s="1723"/>
      <c r="AO16" s="1737"/>
      <c r="AP16" s="79">
        <f>(M16+R16+W16+AB16)-B16</f>
        <v>0</v>
      </c>
      <c r="AQ16" s="80">
        <f>(N16+S16+X16+AC16)-(C16+D16)</f>
        <v>0</v>
      </c>
      <c r="AR16" s="81">
        <f>(O16+T16+Y16+AD16)-H16</f>
        <v>0</v>
      </c>
    </row>
    <row r="17" spans="1:59" s="270" customFormat="1" ht="24" customHeight="1">
      <c r="A17" s="5114"/>
      <c r="B17" s="909">
        <v>9</v>
      </c>
      <c r="C17" s="897"/>
      <c r="D17" s="460">
        <f t="shared" si="5"/>
        <v>0</v>
      </c>
      <c r="E17" s="896"/>
      <c r="F17" s="897"/>
      <c r="G17" s="1302"/>
      <c r="H17" s="910"/>
      <c r="I17" s="1722" t="s">
        <v>687</v>
      </c>
      <c r="J17" s="1732"/>
      <c r="K17" s="277" t="s">
        <v>674</v>
      </c>
      <c r="L17" s="278" t="s">
        <v>675</v>
      </c>
      <c r="M17" s="1701">
        <v>9</v>
      </c>
      <c r="N17" s="1701"/>
      <c r="O17" s="1701"/>
      <c r="P17" s="277"/>
      <c r="Q17" s="1702"/>
      <c r="R17" s="1701"/>
      <c r="S17" s="1703"/>
      <c r="T17" s="1703"/>
      <c r="U17" s="277"/>
      <c r="V17" s="1702"/>
      <c r="W17" s="1701"/>
      <c r="X17" s="1701"/>
      <c r="Y17" s="1701"/>
      <c r="Z17" s="1704"/>
      <c r="AA17" s="1704"/>
      <c r="AB17" s="1701"/>
      <c r="AC17" s="1705"/>
      <c r="AD17" s="1701"/>
      <c r="AE17" s="769" t="s">
        <v>396</v>
      </c>
      <c r="AF17" s="522"/>
      <c r="AG17" s="1221"/>
      <c r="AH17" s="485"/>
      <c r="AI17" s="1706"/>
      <c r="AJ17" s="1707"/>
      <c r="AK17" s="1723"/>
      <c r="AL17" s="1724"/>
      <c r="AM17" s="1707"/>
      <c r="AN17" s="1723"/>
      <c r="AO17" s="1737"/>
      <c r="AP17" s="79">
        <f>(M17+R17+W17+AB17)-B17</f>
        <v>0</v>
      </c>
      <c r="AQ17" s="80">
        <f>(N17+S17+X17+AC17)-(C17+D17)</f>
        <v>0</v>
      </c>
      <c r="AR17" s="81">
        <f>(O17+T17+Y17+AD17)-H17</f>
        <v>0</v>
      </c>
      <c r="AS17" s="237"/>
      <c r="AT17" s="237"/>
      <c r="AU17" s="237"/>
      <c r="AV17" s="237"/>
      <c r="AW17" s="237"/>
      <c r="AX17" s="237"/>
      <c r="AY17" s="237"/>
      <c r="AZ17" s="237"/>
      <c r="BA17" s="237"/>
      <c r="BB17" s="237"/>
      <c r="BC17" s="237"/>
      <c r="BD17" s="237"/>
      <c r="BE17" s="237"/>
      <c r="BF17" s="237"/>
      <c r="BG17" s="237"/>
    </row>
    <row r="18" spans="1:59">
      <c r="A18" s="819" t="s">
        <v>399</v>
      </c>
      <c r="B18" s="820">
        <f>SUM(B15:B17)</f>
        <v>39</v>
      </c>
      <c r="C18" s="820">
        <f t="shared" ref="C18:H18" si="6">SUM(C15:C17)</f>
        <v>3</v>
      </c>
      <c r="D18" s="821">
        <f t="shared" si="6"/>
        <v>12</v>
      </c>
      <c r="E18" s="822">
        <f t="shared" si="6"/>
        <v>0</v>
      </c>
      <c r="F18" s="820">
        <f t="shared" ref="F18:G18" si="7">SUM(F15:F17)</f>
        <v>12</v>
      </c>
      <c r="G18" s="823">
        <f t="shared" si="7"/>
        <v>0</v>
      </c>
      <c r="H18" s="1713">
        <f t="shared" si="6"/>
        <v>0</v>
      </c>
      <c r="I18" s="94"/>
      <c r="J18" s="95"/>
      <c r="K18" s="298"/>
      <c r="L18" s="299"/>
      <c r="M18" s="493"/>
      <c r="N18" s="493"/>
      <c r="O18" s="493"/>
      <c r="P18" s="99"/>
      <c r="Q18" s="1211"/>
      <c r="R18" s="494"/>
      <c r="S18" s="494"/>
      <c r="T18" s="494"/>
      <c r="U18" s="298"/>
      <c r="V18" s="1714"/>
      <c r="W18" s="493"/>
      <c r="X18" s="493"/>
      <c r="Y18" s="493"/>
      <c r="Z18" s="108"/>
      <c r="AA18" s="108"/>
      <c r="AB18" s="493"/>
      <c r="AC18" s="493"/>
      <c r="AD18" s="493"/>
      <c r="AE18" s="1715"/>
      <c r="AF18" s="1716"/>
      <c r="AG18" s="1717"/>
      <c r="AH18" s="1718"/>
      <c r="AI18" s="1719">
        <f>SUM(AI15:AI17)</f>
        <v>0.4</v>
      </c>
      <c r="AJ18" s="1720"/>
      <c r="AK18" s="820"/>
      <c r="AL18" s="1729"/>
      <c r="AM18" s="1720"/>
      <c r="AN18" s="820"/>
      <c r="AO18" s="1730"/>
      <c r="AP18" s="1731"/>
      <c r="AQ18" s="1731"/>
      <c r="AR18" s="1731"/>
      <c r="AS18" s="270"/>
      <c r="AT18" s="270"/>
    </row>
    <row r="19" spans="1:59" ht="24" customHeight="1">
      <c r="A19" s="5114" t="s">
        <v>688</v>
      </c>
      <c r="B19" s="897"/>
      <c r="C19" s="909">
        <v>16</v>
      </c>
      <c r="D19" s="460">
        <f>SUM(E19:G19)</f>
        <v>0</v>
      </c>
      <c r="E19" s="896"/>
      <c r="F19" s="897"/>
      <c r="G19" s="1302"/>
      <c r="H19" s="910"/>
      <c r="I19" s="1722" t="s">
        <v>689</v>
      </c>
      <c r="J19" s="1732"/>
      <c r="K19" s="277" t="s">
        <v>417</v>
      </c>
      <c r="L19" s="278" t="s">
        <v>315</v>
      </c>
      <c r="M19" s="1701"/>
      <c r="N19" s="1701">
        <v>16</v>
      </c>
      <c r="O19" s="1701"/>
      <c r="P19" s="277"/>
      <c r="Q19" s="1702"/>
      <c r="R19" s="1701"/>
      <c r="S19" s="1703"/>
      <c r="T19" s="1703"/>
      <c r="U19" s="277"/>
      <c r="V19" s="1702"/>
      <c r="W19" s="1701"/>
      <c r="X19" s="1701"/>
      <c r="Y19" s="1701"/>
      <c r="Z19" s="1704"/>
      <c r="AA19" s="1704"/>
      <c r="AB19" s="1701"/>
      <c r="AC19" s="1705"/>
      <c r="AD19" s="1701"/>
      <c r="AE19" s="738" t="s">
        <v>180</v>
      </c>
      <c r="AF19" s="1200">
        <v>0.25</v>
      </c>
      <c r="AG19" s="739" t="s">
        <v>229</v>
      </c>
      <c r="AH19" s="1202">
        <v>0.25</v>
      </c>
      <c r="AI19" s="1712">
        <f>SUM(AF19:AH19)</f>
        <v>0.5</v>
      </c>
      <c r="AJ19" s="1707"/>
      <c r="AK19" s="1723"/>
      <c r="AL19" s="1724"/>
      <c r="AM19" s="1707"/>
      <c r="AN19" s="1723"/>
      <c r="AO19" s="1737"/>
      <c r="AP19" s="79">
        <f>(M19+R19+W19+AB19)-B19</f>
        <v>0</v>
      </c>
      <c r="AQ19" s="80">
        <f>(N19+S19+X19+AC19)-(C19+D19)</f>
        <v>0</v>
      </c>
      <c r="AR19" s="81">
        <f>(O19+T19+Y19+AD19)-H19</f>
        <v>0</v>
      </c>
      <c r="AS19" s="270"/>
      <c r="AT19" s="270"/>
      <c r="AU19" s="270"/>
      <c r="AV19" s="270"/>
      <c r="AW19" s="270"/>
      <c r="AX19" s="270"/>
      <c r="AY19" s="270"/>
      <c r="AZ19" s="270"/>
      <c r="BA19" s="270"/>
      <c r="BB19" s="270"/>
      <c r="BC19" s="270"/>
      <c r="BD19" s="270"/>
      <c r="BE19" s="270"/>
      <c r="BF19" s="270"/>
      <c r="BG19" s="270"/>
    </row>
    <row r="20" spans="1:59" ht="24" customHeight="1">
      <c r="A20" s="5114"/>
      <c r="B20" s="897"/>
      <c r="C20" s="909">
        <v>16</v>
      </c>
      <c r="D20" s="460">
        <f>SUM(E20:G20)</f>
        <v>0</v>
      </c>
      <c r="E20" s="896"/>
      <c r="F20" s="897"/>
      <c r="G20" s="1302"/>
      <c r="H20" s="910"/>
      <c r="I20" s="1722" t="s">
        <v>318</v>
      </c>
      <c r="J20" s="1732"/>
      <c r="K20" s="277" t="s">
        <v>690</v>
      </c>
      <c r="L20" s="278" t="s">
        <v>519</v>
      </c>
      <c r="M20" s="1701"/>
      <c r="N20" s="1701">
        <v>16</v>
      </c>
      <c r="O20" s="1701"/>
      <c r="P20" s="277"/>
      <c r="Q20" s="1702"/>
      <c r="R20" s="1701"/>
      <c r="S20" s="1703"/>
      <c r="T20" s="1703"/>
      <c r="U20" s="277"/>
      <c r="V20" s="1702"/>
      <c r="W20" s="1701"/>
      <c r="X20" s="1701"/>
      <c r="Y20" s="1701"/>
      <c r="Z20" s="1704"/>
      <c r="AA20" s="1704"/>
      <c r="AB20" s="1701"/>
      <c r="AC20" s="1705"/>
      <c r="AD20" s="1701"/>
      <c r="AE20" s="738" t="s">
        <v>180</v>
      </c>
      <c r="AF20" s="1200">
        <v>0.25</v>
      </c>
      <c r="AG20" s="739" t="s">
        <v>229</v>
      </c>
      <c r="AH20" s="1202">
        <v>0.25</v>
      </c>
      <c r="AI20" s="1712">
        <f>SUM(AF20:AH20)</f>
        <v>0.5</v>
      </c>
      <c r="AJ20" s="1707"/>
      <c r="AK20" s="1723"/>
      <c r="AL20" s="1724"/>
      <c r="AM20" s="1707"/>
      <c r="AN20" s="1723"/>
      <c r="AO20" s="1737"/>
      <c r="AP20" s="79">
        <f>(M20+R20+W20+AB20)-B20</f>
        <v>0</v>
      </c>
      <c r="AQ20" s="80">
        <f>(N20+S20+X20+AC20)-(C20+D20)</f>
        <v>0</v>
      </c>
      <c r="AR20" s="81">
        <f>(O20+T20+Y20+AD20)-H20</f>
        <v>0</v>
      </c>
    </row>
    <row r="21" spans="1:59" ht="14.25" customHeight="1">
      <c r="A21" s="819" t="s">
        <v>420</v>
      </c>
      <c r="B21" s="820">
        <f>SUM(B19:B20)</f>
        <v>0</v>
      </c>
      <c r="C21" s="820">
        <f>SUM(C19:C20)</f>
        <v>32</v>
      </c>
      <c r="D21" s="821">
        <f>SUM(D19:D20)</f>
        <v>0</v>
      </c>
      <c r="E21" s="822">
        <f t="shared" ref="E21:H21" si="8">SUM(E19:E20)</f>
        <v>0</v>
      </c>
      <c r="F21" s="820">
        <f t="shared" ref="F21:G21" si="9">SUM(F19:F20)</f>
        <v>0</v>
      </c>
      <c r="G21" s="823">
        <f t="shared" si="9"/>
        <v>0</v>
      </c>
      <c r="H21" s="1713">
        <f t="shared" si="8"/>
        <v>0</v>
      </c>
      <c r="I21" s="1738"/>
      <c r="J21" s="820"/>
      <c r="K21" s="1739"/>
      <c r="L21" s="1738"/>
      <c r="M21" s="1740"/>
      <c r="N21" s="1740"/>
      <c r="O21" s="1740"/>
      <c r="P21" s="1739"/>
      <c r="Q21" s="1741"/>
      <c r="R21" s="1740"/>
      <c r="S21" s="1740"/>
      <c r="T21" s="1740"/>
      <c r="U21" s="1739"/>
      <c r="V21" s="1741"/>
      <c r="W21" s="1740"/>
      <c r="X21" s="1740"/>
      <c r="Y21" s="1740"/>
      <c r="Z21" s="1738"/>
      <c r="AA21" s="1738"/>
      <c r="AB21" s="1740"/>
      <c r="AC21" s="1742"/>
      <c r="AD21" s="1743"/>
      <c r="AE21" s="1715"/>
      <c r="AF21" s="1716"/>
      <c r="AG21" s="1717"/>
      <c r="AH21" s="1718"/>
      <c r="AI21" s="1719">
        <f>SUM(AI19:AI20)</f>
        <v>1</v>
      </c>
      <c r="AJ21" s="1720"/>
      <c r="AK21" s="820"/>
      <c r="AL21" s="1721"/>
      <c r="AM21" s="1720"/>
      <c r="AN21" s="820"/>
      <c r="AO21" s="821"/>
      <c r="AP21" s="820"/>
      <c r="AQ21" s="820"/>
      <c r="AR21" s="820"/>
    </row>
    <row r="22" spans="1:59" customFormat="1" ht="19.5" customHeight="1">
      <c r="A22" s="570" t="s">
        <v>691</v>
      </c>
      <c r="B22" s="560"/>
      <c r="C22" s="560"/>
      <c r="D22" s="560"/>
      <c r="E22" s="1744"/>
      <c r="F22" s="1745"/>
      <c r="G22" s="1008"/>
      <c r="H22" s="560"/>
      <c r="I22" s="560"/>
      <c r="J22" s="708"/>
      <c r="K22" s="567"/>
      <c r="L22" s="568"/>
      <c r="M22" s="569"/>
      <c r="N22" s="569"/>
      <c r="O22" s="569"/>
      <c r="P22" s="567"/>
      <c r="Q22" s="560"/>
      <c r="R22" s="569"/>
      <c r="S22" s="569"/>
      <c r="T22" s="569"/>
      <c r="U22" s="567"/>
      <c r="V22" s="560"/>
      <c r="W22" s="569"/>
      <c r="X22" s="569"/>
      <c r="Y22" s="569"/>
      <c r="Z22" s="560"/>
      <c r="AA22" s="560"/>
      <c r="AB22" s="569"/>
      <c r="AC22" s="569"/>
      <c r="AD22" s="569"/>
      <c r="AE22" s="1746"/>
      <c r="AF22" s="560"/>
      <c r="AG22" s="1746"/>
      <c r="AH22" s="560"/>
      <c r="AI22" s="560"/>
      <c r="AJ22" s="873"/>
      <c r="AK22" s="873"/>
      <c r="AL22" s="873"/>
      <c r="AM22" s="873"/>
      <c r="AN22" s="873"/>
      <c r="AO22" s="873"/>
      <c r="AP22" s="873"/>
      <c r="AQ22" s="873"/>
      <c r="AR22" s="873"/>
      <c r="AS22" s="237"/>
      <c r="AT22" s="237"/>
    </row>
    <row r="23" spans="1:59" s="270" customFormat="1" ht="24" customHeight="1">
      <c r="A23" s="5115" t="s">
        <v>692</v>
      </c>
      <c r="B23" s="909">
        <v>9</v>
      </c>
      <c r="C23" s="909">
        <v>12</v>
      </c>
      <c r="D23" s="460">
        <f>SUM(E23:G23)</f>
        <v>0</v>
      </c>
      <c r="E23" s="896"/>
      <c r="F23" s="897"/>
      <c r="G23" s="1302"/>
      <c r="H23" s="910"/>
      <c r="I23" s="1722" t="s">
        <v>693</v>
      </c>
      <c r="J23" s="1732"/>
      <c r="K23" s="277" t="s">
        <v>394</v>
      </c>
      <c r="L23" s="278" t="s">
        <v>395</v>
      </c>
      <c r="M23" s="1701">
        <v>9</v>
      </c>
      <c r="N23" s="1701">
        <v>12</v>
      </c>
      <c r="O23" s="1701"/>
      <c r="P23" s="277"/>
      <c r="Q23" s="1702"/>
      <c r="R23" s="1701"/>
      <c r="S23" s="1703"/>
      <c r="T23" s="1703"/>
      <c r="U23" s="277"/>
      <c r="V23" s="1702"/>
      <c r="W23" s="1701"/>
      <c r="X23" s="1701"/>
      <c r="Y23" s="1701"/>
      <c r="Z23" s="1704"/>
      <c r="AA23" s="1704"/>
      <c r="AB23" s="1701"/>
      <c r="AC23" s="1705"/>
      <c r="AD23" s="1701"/>
      <c r="AE23" s="769" t="s">
        <v>357</v>
      </c>
      <c r="AF23" s="1710">
        <v>0.5</v>
      </c>
      <c r="AG23" s="1221"/>
      <c r="AH23" s="485"/>
      <c r="AI23" s="1712">
        <f>SUM(AF23:AH23)</f>
        <v>0.5</v>
      </c>
      <c r="AJ23" s="740"/>
      <c r="AK23" s="770"/>
      <c r="AL23" s="810"/>
      <c r="AM23" s="740"/>
      <c r="AN23" s="770"/>
      <c r="AO23" s="1747"/>
      <c r="AP23" s="79">
        <f>(M23+R23+W23+AB23)-B23</f>
        <v>0</v>
      </c>
      <c r="AQ23" s="80">
        <f>(N23+S23+X23+AC23)-(C23+D23)</f>
        <v>0</v>
      </c>
      <c r="AR23" s="81">
        <f>(O23+T23+Y23+AD23)-H23</f>
        <v>0</v>
      </c>
      <c r="AS23" s="237"/>
      <c r="AT23" s="237"/>
      <c r="AU23" s="237"/>
      <c r="AV23" s="237"/>
      <c r="AW23" s="237"/>
      <c r="AX23" s="237"/>
      <c r="AY23" s="237"/>
      <c r="AZ23" s="237"/>
      <c r="BA23" s="237"/>
      <c r="BB23" s="237"/>
      <c r="BC23" s="237"/>
      <c r="BD23" s="237"/>
      <c r="BE23" s="237"/>
      <c r="BF23" s="237"/>
      <c r="BG23" s="237"/>
    </row>
    <row r="24" spans="1:59" ht="24" customHeight="1">
      <c r="A24" s="5117"/>
      <c r="B24" s="909">
        <v>9</v>
      </c>
      <c r="C24" s="909">
        <v>6</v>
      </c>
      <c r="D24" s="460">
        <f>SUM(E24:G24)</f>
        <v>0</v>
      </c>
      <c r="E24" s="896"/>
      <c r="F24" s="897"/>
      <c r="G24" s="1698"/>
      <c r="H24" s="910"/>
      <c r="I24" s="1722" t="s">
        <v>694</v>
      </c>
      <c r="J24" s="1732"/>
      <c r="K24" s="277" t="s">
        <v>695</v>
      </c>
      <c r="L24" s="278" t="s">
        <v>696</v>
      </c>
      <c r="M24" s="1701">
        <v>9</v>
      </c>
      <c r="N24" s="1701">
        <v>6</v>
      </c>
      <c r="O24" s="1701"/>
      <c r="P24" s="277"/>
      <c r="Q24" s="1702"/>
      <c r="R24" s="1701"/>
      <c r="S24" s="1703"/>
      <c r="T24" s="1703"/>
      <c r="U24" s="277"/>
      <c r="V24" s="1702"/>
      <c r="W24" s="1701"/>
      <c r="X24" s="1701"/>
      <c r="Y24" s="1701"/>
      <c r="Z24" s="1704"/>
      <c r="AA24" s="1704"/>
      <c r="AB24" s="1701"/>
      <c r="AC24" s="1705"/>
      <c r="AD24" s="1701"/>
      <c r="AE24" s="769" t="s">
        <v>357</v>
      </c>
      <c r="AF24" s="1710">
        <v>0.5</v>
      </c>
      <c r="AG24" s="1221"/>
      <c r="AH24" s="485"/>
      <c r="AI24" s="1712">
        <f>SUM(AF24:AH24)</f>
        <v>0.5</v>
      </c>
      <c r="AJ24" s="740"/>
      <c r="AK24" s="770"/>
      <c r="AL24" s="810"/>
      <c r="AM24" s="740"/>
      <c r="AN24" s="770"/>
      <c r="AO24" s="1747"/>
      <c r="AP24" s="79">
        <f>(M24+R24+W24+AB24)-B24</f>
        <v>0</v>
      </c>
      <c r="AQ24" s="80">
        <f>(N24+S24+X24+AC24)-(C24+D24)</f>
        <v>0</v>
      </c>
      <c r="AR24" s="81">
        <f>(O24+T24+Y24+AD24)-H24</f>
        <v>0</v>
      </c>
    </row>
    <row r="25" spans="1:59" ht="16.5" customHeight="1">
      <c r="A25" s="819" t="s">
        <v>420</v>
      </c>
      <c r="B25" s="89">
        <f>SUM(B23:B24)</f>
        <v>18</v>
      </c>
      <c r="C25" s="89">
        <f>SUM(C23:C24)</f>
        <v>18</v>
      </c>
      <c r="D25" s="90">
        <f>SUM(D23:D24)</f>
        <v>0</v>
      </c>
      <c r="E25" s="91">
        <f t="shared" ref="E25:H25" si="10">SUM(E23:E24)</f>
        <v>0</v>
      </c>
      <c r="F25" s="89">
        <f t="shared" ref="F25:G25" si="11">SUM(F23:F24)</f>
        <v>0</v>
      </c>
      <c r="G25" s="92">
        <f t="shared" si="11"/>
        <v>0</v>
      </c>
      <c r="H25" s="1063">
        <f t="shared" si="10"/>
        <v>0</v>
      </c>
      <c r="I25" s="94" t="s">
        <v>652</v>
      </c>
      <c r="J25" s="95"/>
      <c r="K25" s="298"/>
      <c r="L25" s="299"/>
      <c r="M25" s="493"/>
      <c r="N25" s="493"/>
      <c r="O25" s="493"/>
      <c r="P25" s="99"/>
      <c r="Q25" s="1211"/>
      <c r="R25" s="494"/>
      <c r="S25" s="494"/>
      <c r="T25" s="494"/>
      <c r="U25" s="298"/>
      <c r="V25" s="1714"/>
      <c r="W25" s="493"/>
      <c r="X25" s="493"/>
      <c r="Y25" s="493"/>
      <c r="Z25" s="108"/>
      <c r="AA25" s="108"/>
      <c r="AB25" s="493"/>
      <c r="AC25" s="493"/>
      <c r="AD25" s="493"/>
      <c r="AE25" s="1748"/>
      <c r="AF25" s="1749"/>
      <c r="AG25" s="1750"/>
      <c r="AH25" s="1751"/>
      <c r="AI25" s="1719">
        <f>SUM(AI23:AI24)</f>
        <v>1</v>
      </c>
      <c r="AJ25" s="1752"/>
      <c r="AK25" s="820"/>
      <c r="AL25" s="1721"/>
      <c r="AM25" s="1752"/>
      <c r="AN25" s="820"/>
      <c r="AO25" s="821"/>
      <c r="AP25" s="820"/>
      <c r="AQ25" s="820"/>
      <c r="AR25" s="820"/>
    </row>
    <row r="26" spans="1:59" ht="24" customHeight="1">
      <c r="A26" s="5115" t="s">
        <v>697</v>
      </c>
      <c r="B26" s="909">
        <v>3</v>
      </c>
      <c r="C26" s="897"/>
      <c r="D26" s="460">
        <f>SUM(E26:G26)</f>
        <v>15</v>
      </c>
      <c r="E26" s="896"/>
      <c r="F26" s="1193">
        <v>15</v>
      </c>
      <c r="G26" s="1698"/>
      <c r="H26" s="910"/>
      <c r="I26" s="1753" t="s">
        <v>698</v>
      </c>
      <c r="J26" s="1732"/>
      <c r="K26" s="277" t="s">
        <v>699</v>
      </c>
      <c r="L26" s="278" t="s">
        <v>700</v>
      </c>
      <c r="M26" s="1701">
        <v>3</v>
      </c>
      <c r="N26" s="1701">
        <v>15</v>
      </c>
      <c r="O26" s="1701"/>
      <c r="P26" s="277"/>
      <c r="Q26" s="1702"/>
      <c r="R26" s="1701"/>
      <c r="S26" s="1703"/>
      <c r="T26" s="1703"/>
      <c r="U26" s="277"/>
      <c r="V26" s="1702"/>
      <c r="W26" s="1701"/>
      <c r="X26" s="1701"/>
      <c r="Y26" s="1701"/>
      <c r="Z26" s="1704"/>
      <c r="AA26" s="1704"/>
      <c r="AB26" s="1701"/>
      <c r="AC26" s="1705"/>
      <c r="AD26" s="1701"/>
      <c r="AE26" s="769" t="s">
        <v>221</v>
      </c>
      <c r="AF26" s="1710">
        <v>0.3</v>
      </c>
      <c r="AG26" s="1221"/>
      <c r="AH26" s="485"/>
      <c r="AI26" s="1712">
        <f>SUM(AF26:AH26)</f>
        <v>0.3</v>
      </c>
      <c r="AJ26" s="740"/>
      <c r="AK26" s="770"/>
      <c r="AL26" s="810"/>
      <c r="AM26" s="740"/>
      <c r="AN26" s="770"/>
      <c r="AO26" s="1747"/>
      <c r="AP26" s="79">
        <f>(M26+R26+W26+AB26)-B26</f>
        <v>0</v>
      </c>
      <c r="AQ26" s="80">
        <f>(N26+S26+X26+AC26)-(C26+D26)</f>
        <v>0</v>
      </c>
      <c r="AR26" s="81">
        <f>(O26+T26+Y26+AD26)-H26</f>
        <v>0</v>
      </c>
    </row>
    <row r="27" spans="1:59" ht="24" customHeight="1">
      <c r="A27" s="5116"/>
      <c r="B27" s="909">
        <v>15</v>
      </c>
      <c r="C27" s="897"/>
      <c r="D27" s="460">
        <f t="shared" ref="D27:D28" si="12">SUM(E27:G27)</f>
        <v>0</v>
      </c>
      <c r="E27" s="896"/>
      <c r="F27" s="897"/>
      <c r="G27" s="1698"/>
      <c r="H27" s="910"/>
      <c r="I27" s="768" t="s">
        <v>701</v>
      </c>
      <c r="J27" s="1732"/>
      <c r="K27" s="277" t="s">
        <v>699</v>
      </c>
      <c r="L27" s="278" t="s">
        <v>700</v>
      </c>
      <c r="M27" s="1701">
        <v>15</v>
      </c>
      <c r="N27" s="1701"/>
      <c r="O27" s="1701"/>
      <c r="P27" s="277"/>
      <c r="Q27" s="1702"/>
      <c r="R27" s="1701"/>
      <c r="S27" s="1703"/>
      <c r="T27" s="1703"/>
      <c r="U27" s="277"/>
      <c r="V27" s="1702"/>
      <c r="W27" s="1701"/>
      <c r="X27" s="1701"/>
      <c r="Y27" s="1701"/>
      <c r="Z27" s="1704"/>
      <c r="AA27" s="1704"/>
      <c r="AB27" s="1701"/>
      <c r="AC27" s="1705"/>
      <c r="AD27" s="1701"/>
      <c r="AE27" s="769" t="s">
        <v>228</v>
      </c>
      <c r="AF27" s="1710">
        <v>0.35</v>
      </c>
      <c r="AG27" s="1221"/>
      <c r="AH27" s="485"/>
      <c r="AI27" s="1712">
        <f t="shared" ref="AI27:AI28" si="13">SUM(AF27:AH27)</f>
        <v>0.35</v>
      </c>
      <c r="AJ27" s="740"/>
      <c r="AK27" s="770"/>
      <c r="AL27" s="810"/>
      <c r="AM27" s="740"/>
      <c r="AN27" s="770"/>
      <c r="AO27" s="1747"/>
      <c r="AP27" s="79">
        <f>(M27+R27+W27+AB27)-B27</f>
        <v>0</v>
      </c>
      <c r="AQ27" s="80">
        <f>(N27+S27+X27+AC27)-(C27+D27)</f>
        <v>0</v>
      </c>
      <c r="AR27" s="81">
        <f>(O27+T27+Y27+AD27)-H27</f>
        <v>0</v>
      </c>
      <c r="AS27" s="270"/>
      <c r="AT27" s="270"/>
    </row>
    <row r="28" spans="1:59" ht="24" customHeight="1">
      <c r="A28" s="5117"/>
      <c r="B28" s="909">
        <v>15</v>
      </c>
      <c r="C28" s="897"/>
      <c r="D28" s="460">
        <f t="shared" si="12"/>
        <v>0</v>
      </c>
      <c r="E28" s="896"/>
      <c r="F28" s="897"/>
      <c r="G28" s="1698"/>
      <c r="H28" s="910"/>
      <c r="I28" s="1722" t="s">
        <v>702</v>
      </c>
      <c r="J28" s="1732"/>
      <c r="K28" s="277" t="s">
        <v>684</v>
      </c>
      <c r="L28" s="278" t="s">
        <v>300</v>
      </c>
      <c r="M28" s="1701">
        <v>15</v>
      </c>
      <c r="N28" s="1701"/>
      <c r="O28" s="1701"/>
      <c r="P28" s="277"/>
      <c r="Q28" s="1702"/>
      <c r="R28" s="1701"/>
      <c r="S28" s="1703"/>
      <c r="T28" s="1703"/>
      <c r="U28" s="277"/>
      <c r="V28" s="1702"/>
      <c r="W28" s="1701"/>
      <c r="X28" s="1701"/>
      <c r="Y28" s="1701"/>
      <c r="Z28" s="1704"/>
      <c r="AA28" s="1704"/>
      <c r="AB28" s="1701"/>
      <c r="AC28" s="1705"/>
      <c r="AD28" s="1701"/>
      <c r="AE28" s="769" t="s">
        <v>221</v>
      </c>
      <c r="AF28" s="1710">
        <v>0.35</v>
      </c>
      <c r="AG28" s="1221"/>
      <c r="AH28" s="485"/>
      <c r="AI28" s="1712">
        <f t="shared" si="13"/>
        <v>0.35</v>
      </c>
      <c r="AJ28" s="740"/>
      <c r="AK28" s="770"/>
      <c r="AL28" s="810"/>
      <c r="AM28" s="740"/>
      <c r="AN28" s="770"/>
      <c r="AO28" s="1747"/>
      <c r="AP28" s="79">
        <f>(M28+R28+W28+AB28)-B28</f>
        <v>0</v>
      </c>
      <c r="AQ28" s="80">
        <f>(N28+S28+X28+AC28)-(C28+D28)</f>
        <v>0</v>
      </c>
      <c r="AR28" s="81">
        <f>(O28+T28+Y28+AD28)-H28</f>
        <v>0</v>
      </c>
      <c r="AU28" s="270"/>
      <c r="AV28" s="270"/>
      <c r="AW28" s="270"/>
      <c r="AX28" s="270"/>
      <c r="AY28" s="270"/>
      <c r="AZ28" s="270"/>
      <c r="BA28" s="270"/>
      <c r="BB28" s="270"/>
      <c r="BC28" s="270"/>
      <c r="BD28" s="270"/>
      <c r="BE28" s="270"/>
      <c r="BF28" s="270"/>
      <c r="BG28" s="270"/>
    </row>
    <row r="29" spans="1:59" ht="13.5" customHeight="1">
      <c r="A29" s="819" t="s">
        <v>184</v>
      </c>
      <c r="B29" s="89">
        <f>SUM(B26:B28)</f>
        <v>33</v>
      </c>
      <c r="C29" s="89">
        <f>SUM(C26:C28)</f>
        <v>0</v>
      </c>
      <c r="D29" s="90">
        <f>SUM(D26:D28)</f>
        <v>15</v>
      </c>
      <c r="E29" s="91">
        <f t="shared" ref="E29:H29" si="14">SUM(E26:E28)</f>
        <v>0</v>
      </c>
      <c r="F29" s="89">
        <f t="shared" ref="F29:G29" si="15">SUM(F26:F28)</f>
        <v>15</v>
      </c>
      <c r="G29" s="92">
        <f t="shared" si="15"/>
        <v>0</v>
      </c>
      <c r="H29" s="1063">
        <f t="shared" si="14"/>
        <v>0</v>
      </c>
      <c r="I29" s="94"/>
      <c r="J29" s="95"/>
      <c r="K29" s="298"/>
      <c r="L29" s="299"/>
      <c r="M29" s="493"/>
      <c r="N29" s="493"/>
      <c r="O29" s="493"/>
      <c r="P29" s="99"/>
      <c r="Q29" s="1211"/>
      <c r="R29" s="494"/>
      <c r="S29" s="494"/>
      <c r="T29" s="494"/>
      <c r="U29" s="298"/>
      <c r="V29" s="1714"/>
      <c r="W29" s="493"/>
      <c r="X29" s="493"/>
      <c r="Y29" s="493"/>
      <c r="Z29" s="108"/>
      <c r="AA29" s="108"/>
      <c r="AB29" s="493"/>
      <c r="AC29" s="493"/>
      <c r="AD29" s="493"/>
      <c r="AE29" s="1748"/>
      <c r="AF29" s="1749"/>
      <c r="AG29" s="1750"/>
      <c r="AH29" s="1751"/>
      <c r="AI29" s="1719">
        <f>SUM(AI26:AI28)</f>
        <v>0.99999999999999989</v>
      </c>
      <c r="AJ29" s="1752"/>
      <c r="AK29" s="820"/>
      <c r="AL29" s="1721"/>
      <c r="AM29" s="1752"/>
      <c r="AN29" s="820"/>
      <c r="AO29" s="821"/>
      <c r="AP29" s="820"/>
      <c r="AQ29" s="820"/>
      <c r="AR29" s="820"/>
      <c r="AS29" s="270"/>
      <c r="AT29" s="270"/>
      <c r="AU29" s="270"/>
      <c r="AV29" s="270"/>
      <c r="AW29" s="270"/>
      <c r="AX29" s="270"/>
      <c r="AY29" s="270"/>
      <c r="AZ29" s="270"/>
      <c r="BA29" s="270"/>
      <c r="BB29" s="270"/>
      <c r="BC29" s="270"/>
      <c r="BD29" s="270"/>
      <c r="BE29" s="270"/>
      <c r="BF29" s="270"/>
      <c r="BG29" s="270"/>
    </row>
    <row r="30" spans="1:59" ht="24" customHeight="1">
      <c r="A30" s="5115" t="s">
        <v>703</v>
      </c>
      <c r="B30" s="909">
        <v>9</v>
      </c>
      <c r="C30" s="909">
        <v>6</v>
      </c>
      <c r="D30" s="460">
        <f>SUM(E30:G30)</f>
        <v>0</v>
      </c>
      <c r="E30" s="896"/>
      <c r="F30" s="897"/>
      <c r="G30" s="1015"/>
      <c r="H30" s="910"/>
      <c r="I30" s="1722" t="s">
        <v>704</v>
      </c>
      <c r="J30" s="1732"/>
      <c r="K30" s="277" t="s">
        <v>699</v>
      </c>
      <c r="L30" s="278" t="s">
        <v>700</v>
      </c>
      <c r="M30" s="1701">
        <v>6</v>
      </c>
      <c r="N30" s="1701">
        <v>3</v>
      </c>
      <c r="O30" s="1701"/>
      <c r="P30" s="277" t="s">
        <v>705</v>
      </c>
      <c r="Q30" s="1702" t="s">
        <v>706</v>
      </c>
      <c r="R30" s="1701">
        <v>3</v>
      </c>
      <c r="S30" s="1703">
        <v>3</v>
      </c>
      <c r="T30" s="1703"/>
      <c r="U30" s="277"/>
      <c r="V30" s="1702"/>
      <c r="W30" s="1701"/>
      <c r="X30" s="1701"/>
      <c r="Y30" s="1701"/>
      <c r="Z30" s="1704"/>
      <c r="AA30" s="1704"/>
      <c r="AB30" s="1701"/>
      <c r="AC30" s="1705"/>
      <c r="AD30" s="1701"/>
      <c r="AE30" s="769" t="s">
        <v>228</v>
      </c>
      <c r="AF30" s="1710">
        <v>0.2</v>
      </c>
      <c r="AG30" s="1221"/>
      <c r="AH30" s="485"/>
      <c r="AI30" s="1712">
        <f>SUM(AF30:AH30)</f>
        <v>0.2</v>
      </c>
      <c r="AJ30" s="1707"/>
      <c r="AK30" s="1723"/>
      <c r="AL30" s="1724"/>
      <c r="AM30" s="1707"/>
      <c r="AN30" s="1723"/>
      <c r="AO30" s="1725"/>
      <c r="AP30" s="79">
        <f>(M30+R30+W30+AB30)-B30</f>
        <v>0</v>
      </c>
      <c r="AQ30" s="80">
        <f>(N30+S30+X30+AC30)-(C30+D30)</f>
        <v>0</v>
      </c>
      <c r="AR30" s="81">
        <f>(O30+T30+Y30+AD30)-H30</f>
        <v>0</v>
      </c>
      <c r="AS30" s="270"/>
      <c r="AT30" s="270"/>
      <c r="AU30" s="270"/>
      <c r="AV30" s="270"/>
      <c r="AW30" s="270"/>
      <c r="AX30" s="270"/>
      <c r="AY30" s="270"/>
      <c r="AZ30" s="270"/>
      <c r="BA30" s="270"/>
      <c r="BB30" s="270"/>
      <c r="BC30" s="270"/>
      <c r="BD30" s="270"/>
      <c r="BE30" s="270"/>
      <c r="BF30" s="270"/>
      <c r="BG30" s="270"/>
    </row>
    <row r="31" spans="1:59" ht="24" customHeight="1">
      <c r="A31" s="5116"/>
      <c r="B31" s="909">
        <v>9</v>
      </c>
      <c r="C31" s="897"/>
      <c r="D31" s="460">
        <f t="shared" ref="D31:D33" si="16">SUM(E31:G31)</f>
        <v>6</v>
      </c>
      <c r="E31" s="896"/>
      <c r="F31" s="1193">
        <v>6</v>
      </c>
      <c r="G31" s="1015"/>
      <c r="H31" s="910"/>
      <c r="I31" s="1722" t="s">
        <v>707</v>
      </c>
      <c r="J31" s="1732"/>
      <c r="K31" s="277" t="s">
        <v>708</v>
      </c>
      <c r="L31" s="278" t="s">
        <v>709</v>
      </c>
      <c r="M31" s="1701">
        <v>9</v>
      </c>
      <c r="N31" s="1701">
        <v>6</v>
      </c>
      <c r="O31" s="1701"/>
      <c r="P31" s="277"/>
      <c r="Q31" s="1702"/>
      <c r="R31" s="1701"/>
      <c r="S31" s="1703"/>
      <c r="T31" s="1703"/>
      <c r="U31" s="277"/>
      <c r="V31" s="1702"/>
      <c r="W31" s="1701"/>
      <c r="X31" s="1701"/>
      <c r="Y31" s="1701"/>
      <c r="Z31" s="1704"/>
      <c r="AA31" s="1704"/>
      <c r="AB31" s="1701"/>
      <c r="AC31" s="1705"/>
      <c r="AD31" s="1701"/>
      <c r="AE31" s="769" t="s">
        <v>357</v>
      </c>
      <c r="AF31" s="1710">
        <v>0.4</v>
      </c>
      <c r="AG31" s="1221"/>
      <c r="AH31" s="485"/>
      <c r="AI31" s="1712">
        <f t="shared" ref="AI31:AI32" si="17">SUM(AF31:AH31)</f>
        <v>0.4</v>
      </c>
      <c r="AJ31" s="1707"/>
      <c r="AK31" s="1723"/>
      <c r="AL31" s="1724"/>
      <c r="AM31" s="1707"/>
      <c r="AN31" s="1723"/>
      <c r="AO31" s="1725"/>
      <c r="AP31" s="79">
        <f>(M31+R31+W31+AB31)-B31</f>
        <v>0</v>
      </c>
      <c r="AQ31" s="80">
        <f>(N31+S31+X31+AC31)-(C31+D31)</f>
        <v>0</v>
      </c>
      <c r="AR31" s="81">
        <f>(O31+T31+Y31+AD31)-H31</f>
        <v>0</v>
      </c>
      <c r="AU31" s="270"/>
      <c r="AV31" s="270"/>
      <c r="AW31" s="270"/>
      <c r="AX31" s="270"/>
      <c r="AY31" s="270"/>
      <c r="AZ31" s="270"/>
      <c r="BA31" s="270"/>
      <c r="BB31" s="270"/>
      <c r="BC31" s="270"/>
      <c r="BD31" s="270"/>
      <c r="BE31" s="270"/>
      <c r="BF31" s="270"/>
      <c r="BG31" s="270"/>
    </row>
    <row r="32" spans="1:59" s="270" customFormat="1" ht="24" customHeight="1">
      <c r="A32" s="5116"/>
      <c r="B32" s="897"/>
      <c r="C32" s="897"/>
      <c r="D32" s="460">
        <f t="shared" si="16"/>
        <v>18</v>
      </c>
      <c r="E32" s="896"/>
      <c r="F32" s="1193">
        <v>18</v>
      </c>
      <c r="G32" s="1015"/>
      <c r="H32" s="910"/>
      <c r="I32" s="1722" t="s">
        <v>710</v>
      </c>
      <c r="J32" s="1732"/>
      <c r="K32" s="277" t="s">
        <v>711</v>
      </c>
      <c r="L32" s="278"/>
      <c r="M32" s="1701"/>
      <c r="N32" s="1701"/>
      <c r="O32" s="1701"/>
      <c r="P32" s="277" t="s">
        <v>394</v>
      </c>
      <c r="Q32" s="1702" t="s">
        <v>395</v>
      </c>
      <c r="R32" s="1701"/>
      <c r="S32" s="1703">
        <v>1</v>
      </c>
      <c r="T32" s="1703"/>
      <c r="U32" s="277"/>
      <c r="V32" s="1702"/>
      <c r="W32" s="1701"/>
      <c r="X32" s="1701"/>
      <c r="Y32" s="1701"/>
      <c r="Z32" s="1704"/>
      <c r="AA32" s="1704"/>
      <c r="AB32" s="1701"/>
      <c r="AC32" s="1705"/>
      <c r="AD32" s="1701"/>
      <c r="AE32" s="769" t="s">
        <v>357</v>
      </c>
      <c r="AF32" s="1710">
        <v>0.4</v>
      </c>
      <c r="AG32" s="1221"/>
      <c r="AH32" s="485"/>
      <c r="AI32" s="1712">
        <f t="shared" si="17"/>
        <v>0.4</v>
      </c>
      <c r="AJ32" s="1707"/>
      <c r="AK32" s="1723"/>
      <c r="AL32" s="1724"/>
      <c r="AM32" s="1707"/>
      <c r="AN32" s="1723"/>
      <c r="AO32" s="1725"/>
      <c r="AP32" s="79">
        <f>(M32+R32+W32+AB32)-B32</f>
        <v>0</v>
      </c>
      <c r="AQ32" s="80">
        <f>(N32+S32+X32+AC32)-(C32+D32)</f>
        <v>-17</v>
      </c>
      <c r="AR32" s="81">
        <f>(O32+T32+Y32+AD32)-H32</f>
        <v>0</v>
      </c>
      <c r="AS32" s="237"/>
      <c r="AT32" s="237"/>
      <c r="AU32" s="237"/>
      <c r="AV32" s="237"/>
      <c r="AW32" s="237"/>
      <c r="AX32" s="237"/>
      <c r="AY32" s="237"/>
      <c r="AZ32" s="237"/>
      <c r="BA32" s="237"/>
      <c r="BB32" s="237"/>
      <c r="BC32" s="237"/>
      <c r="BD32" s="237"/>
      <c r="BE32" s="237"/>
      <c r="BF32" s="237"/>
      <c r="BG32" s="237"/>
    </row>
    <row r="33" spans="1:59" s="270" customFormat="1" ht="24" customHeight="1">
      <c r="A33" s="5117"/>
      <c r="B33" s="909">
        <v>9</v>
      </c>
      <c r="C33" s="909">
        <v>6</v>
      </c>
      <c r="D33" s="460">
        <f t="shared" si="16"/>
        <v>0</v>
      </c>
      <c r="E33" s="896"/>
      <c r="F33" s="897"/>
      <c r="G33" s="1698"/>
      <c r="H33" s="910"/>
      <c r="I33" s="1722" t="s">
        <v>712</v>
      </c>
      <c r="J33" s="1732"/>
      <c r="K33" s="277" t="s">
        <v>713</v>
      </c>
      <c r="L33" s="278" t="s">
        <v>714</v>
      </c>
      <c r="M33" s="1701">
        <v>3</v>
      </c>
      <c r="N33" s="1701">
        <v>3</v>
      </c>
      <c r="O33" s="1701"/>
      <c r="P33" s="277" t="s">
        <v>674</v>
      </c>
      <c r="Q33" s="1702" t="s">
        <v>675</v>
      </c>
      <c r="R33" s="1701"/>
      <c r="S33" s="1703">
        <v>3</v>
      </c>
      <c r="T33" s="1703"/>
      <c r="U33" s="277"/>
      <c r="V33" s="1702"/>
      <c r="W33" s="1701"/>
      <c r="X33" s="1701"/>
      <c r="Y33" s="1701"/>
      <c r="Z33" s="1704"/>
      <c r="AA33" s="1704"/>
      <c r="AB33" s="1701"/>
      <c r="AC33" s="1705"/>
      <c r="AD33" s="1701"/>
      <c r="AE33" s="769" t="s">
        <v>396</v>
      </c>
      <c r="AF33" s="522"/>
      <c r="AG33" s="1221"/>
      <c r="AH33" s="485"/>
      <c r="AI33" s="1706"/>
      <c r="AJ33" s="1707"/>
      <c r="AK33" s="1723"/>
      <c r="AL33" s="1724"/>
      <c r="AM33" s="1707"/>
      <c r="AN33" s="1723"/>
      <c r="AO33" s="1725"/>
      <c r="AP33" s="79">
        <f>(M33+R33+W33+AB33)-B33</f>
        <v>-6</v>
      </c>
      <c r="AQ33" s="80">
        <f>(N33+S33+X33+AC33)-(C33+D33)</f>
        <v>0</v>
      </c>
      <c r="AR33" s="81">
        <f>(O33+T33+Y33+AD33)-H33</f>
        <v>0</v>
      </c>
      <c r="AS33" s="237"/>
      <c r="AT33" s="237"/>
      <c r="AU33" s="237"/>
      <c r="AV33" s="237"/>
      <c r="AW33" s="237"/>
      <c r="AX33" s="237"/>
      <c r="AY33" s="237"/>
      <c r="AZ33" s="237"/>
      <c r="BA33" s="237"/>
      <c r="BB33" s="237"/>
      <c r="BC33" s="237"/>
      <c r="BD33" s="237"/>
      <c r="BE33" s="237"/>
      <c r="BF33" s="237"/>
      <c r="BG33" s="237"/>
    </row>
    <row r="34" spans="1:59">
      <c r="A34" s="819" t="s">
        <v>715</v>
      </c>
      <c r="B34" s="89">
        <f>SUM(B30:B33)</f>
        <v>27</v>
      </c>
      <c r="C34" s="89">
        <f t="shared" ref="C34:H34" si="18">SUM(C30:C33)</f>
        <v>12</v>
      </c>
      <c r="D34" s="90">
        <f t="shared" si="18"/>
        <v>24</v>
      </c>
      <c r="E34" s="91">
        <f t="shared" si="18"/>
        <v>0</v>
      </c>
      <c r="F34" s="89">
        <f t="shared" ref="F34:G34" si="19">SUM(F30:F33)</f>
        <v>24</v>
      </c>
      <c r="G34" s="92">
        <f t="shared" si="19"/>
        <v>0</v>
      </c>
      <c r="H34" s="1063">
        <f t="shared" si="18"/>
        <v>0</v>
      </c>
      <c r="I34" s="94"/>
      <c r="J34" s="95"/>
      <c r="K34" s="298"/>
      <c r="L34" s="299"/>
      <c r="M34" s="493"/>
      <c r="N34" s="493"/>
      <c r="O34" s="493"/>
      <c r="P34" s="99"/>
      <c r="Q34" s="1211"/>
      <c r="R34" s="494"/>
      <c r="S34" s="494"/>
      <c r="T34" s="494"/>
      <c r="U34" s="298"/>
      <c r="V34" s="1714"/>
      <c r="W34" s="493"/>
      <c r="X34" s="493"/>
      <c r="Y34" s="493"/>
      <c r="Z34" s="108"/>
      <c r="AA34" s="108"/>
      <c r="AB34" s="493"/>
      <c r="AC34" s="493"/>
      <c r="AD34" s="493"/>
      <c r="AE34" s="1748"/>
      <c r="AF34" s="1749"/>
      <c r="AG34" s="1750"/>
      <c r="AH34" s="1751"/>
      <c r="AI34" s="1719">
        <f>SUM(AI30:AI33)</f>
        <v>1</v>
      </c>
      <c r="AJ34" s="1752"/>
      <c r="AK34" s="820"/>
      <c r="AL34" s="1721"/>
      <c r="AM34" s="1752"/>
      <c r="AN34" s="820"/>
      <c r="AO34" s="821"/>
      <c r="AP34" s="820"/>
      <c r="AQ34" s="820"/>
      <c r="AR34" s="820"/>
    </row>
    <row r="35" spans="1:59" ht="24" customHeight="1">
      <c r="A35" s="5114" t="s">
        <v>688</v>
      </c>
      <c r="B35" s="897"/>
      <c r="C35" s="909">
        <v>16</v>
      </c>
      <c r="D35" s="460">
        <f>SUM(E35:G35)</f>
        <v>0</v>
      </c>
      <c r="E35" s="896"/>
      <c r="F35" s="897"/>
      <c r="G35" s="1015"/>
      <c r="H35" s="910"/>
      <c r="I35" s="1722" t="s">
        <v>689</v>
      </c>
      <c r="J35" s="1732"/>
      <c r="K35" s="277" t="s">
        <v>417</v>
      </c>
      <c r="L35" s="278" t="s">
        <v>315</v>
      </c>
      <c r="M35" s="1701"/>
      <c r="N35" s="1701">
        <v>16</v>
      </c>
      <c r="O35" s="1701"/>
      <c r="P35" s="277"/>
      <c r="Q35" s="1702"/>
      <c r="R35" s="1701"/>
      <c r="S35" s="1703"/>
      <c r="T35" s="1703"/>
      <c r="U35" s="277"/>
      <c r="V35" s="1702"/>
      <c r="W35" s="1701"/>
      <c r="X35" s="1701"/>
      <c r="Y35" s="1701"/>
      <c r="Z35" s="1704"/>
      <c r="AA35" s="1704"/>
      <c r="AB35" s="1701"/>
      <c r="AC35" s="1705"/>
      <c r="AD35" s="1701"/>
      <c r="AE35" s="738" t="s">
        <v>180</v>
      </c>
      <c r="AF35" s="1200">
        <v>0.25</v>
      </c>
      <c r="AG35" s="739" t="s">
        <v>229</v>
      </c>
      <c r="AH35" s="1202">
        <v>0.25</v>
      </c>
      <c r="AI35" s="1712">
        <f>SUM(AF35:AH35)</f>
        <v>0.5</v>
      </c>
      <c r="AJ35" s="1707"/>
      <c r="AK35" s="1723"/>
      <c r="AL35" s="1724"/>
      <c r="AM35" s="1707"/>
      <c r="AN35" s="1723"/>
      <c r="AO35" s="1725"/>
      <c r="AP35" s="79">
        <f>(M35+R35+W35+AB35)-B35</f>
        <v>0</v>
      </c>
      <c r="AQ35" s="80">
        <f>(N35+S35+X35+AC35)-(C35+D35)</f>
        <v>0</v>
      </c>
      <c r="AR35" s="81">
        <f>(O35+T35+Y35+AD35)-H35</f>
        <v>0</v>
      </c>
    </row>
    <row r="36" spans="1:59" ht="24" customHeight="1">
      <c r="A36" s="5114"/>
      <c r="B36" s="897"/>
      <c r="C36" s="909">
        <v>16</v>
      </c>
      <c r="D36" s="460">
        <f>SUM(E36:G36)</f>
        <v>0</v>
      </c>
      <c r="E36" s="896"/>
      <c r="F36" s="897"/>
      <c r="G36" s="1302"/>
      <c r="H36" s="910"/>
      <c r="I36" s="1722" t="s">
        <v>318</v>
      </c>
      <c r="J36" s="1732"/>
      <c r="K36" s="277" t="s">
        <v>690</v>
      </c>
      <c r="L36" s="278" t="s">
        <v>519</v>
      </c>
      <c r="M36" s="1701"/>
      <c r="N36" s="1701">
        <v>16</v>
      </c>
      <c r="O36" s="1701"/>
      <c r="P36" s="277"/>
      <c r="Q36" s="1702"/>
      <c r="R36" s="1701"/>
      <c r="S36" s="1703"/>
      <c r="T36" s="1703"/>
      <c r="U36" s="277"/>
      <c r="V36" s="1702"/>
      <c r="W36" s="1701"/>
      <c r="X36" s="1701"/>
      <c r="Y36" s="1701"/>
      <c r="Z36" s="1704"/>
      <c r="AA36" s="1704"/>
      <c r="AB36" s="1701"/>
      <c r="AC36" s="1705"/>
      <c r="AD36" s="1701"/>
      <c r="AE36" s="738" t="s">
        <v>180</v>
      </c>
      <c r="AF36" s="1200">
        <v>0.25</v>
      </c>
      <c r="AG36" s="739" t="s">
        <v>229</v>
      </c>
      <c r="AH36" s="1202">
        <v>0.25</v>
      </c>
      <c r="AI36" s="1712">
        <f>SUM(AF36:AH36)</f>
        <v>0.5</v>
      </c>
      <c r="AJ36" s="1707"/>
      <c r="AK36" s="1723"/>
      <c r="AL36" s="1724"/>
      <c r="AM36" s="1707"/>
      <c r="AN36" s="1723"/>
      <c r="AO36" s="1725"/>
      <c r="AP36" s="79">
        <f>(M36+R36+W36+AB36)-B36</f>
        <v>0</v>
      </c>
      <c r="AQ36" s="80">
        <f>(N36+S36+X36+AC36)-(C36+D36)</f>
        <v>0</v>
      </c>
      <c r="AR36" s="81">
        <f>(O36+T36+Y36+AD36)-H36</f>
        <v>0</v>
      </c>
    </row>
    <row r="37" spans="1:59">
      <c r="A37" s="819" t="s">
        <v>420</v>
      </c>
      <c r="B37" s="89">
        <f>SUM(B35:B36)</f>
        <v>0</v>
      </c>
      <c r="C37" s="89">
        <f>SUM(C35:C36)</f>
        <v>32</v>
      </c>
      <c r="D37" s="90">
        <f>SUM(D35:D36)</f>
        <v>0</v>
      </c>
      <c r="E37" s="91">
        <f t="shared" ref="E37:H37" si="20">SUM(E35:E36)</f>
        <v>0</v>
      </c>
      <c r="F37" s="89">
        <f t="shared" ref="F37:G37" si="21">SUM(F35:F36)</f>
        <v>0</v>
      </c>
      <c r="G37" s="92">
        <f t="shared" si="21"/>
        <v>0</v>
      </c>
      <c r="H37" s="1063">
        <f t="shared" si="20"/>
        <v>0</v>
      </c>
      <c r="I37" s="94"/>
      <c r="J37" s="95"/>
      <c r="K37" s="298"/>
      <c r="L37" s="299"/>
      <c r="M37" s="493"/>
      <c r="N37" s="493"/>
      <c r="O37" s="493"/>
      <c r="P37" s="99"/>
      <c r="Q37" s="1211"/>
      <c r="R37" s="494"/>
      <c r="S37" s="494"/>
      <c r="T37" s="494"/>
      <c r="U37" s="298"/>
      <c r="V37" s="1714"/>
      <c r="W37" s="493"/>
      <c r="X37" s="493"/>
      <c r="Y37" s="493"/>
      <c r="Z37" s="108"/>
      <c r="AA37" s="108"/>
      <c r="AB37" s="493"/>
      <c r="AC37" s="493"/>
      <c r="AD37" s="493"/>
      <c r="AE37" s="1752"/>
      <c r="AF37" s="1749"/>
      <c r="AG37" s="1750"/>
      <c r="AH37" s="1751"/>
      <c r="AI37" s="1719">
        <f>SUM(AI35:AI36)</f>
        <v>1</v>
      </c>
      <c r="AJ37" s="1752"/>
      <c r="AK37" s="820"/>
      <c r="AL37" s="1721"/>
      <c r="AM37" s="1752"/>
      <c r="AN37" s="820"/>
      <c r="AO37" s="821"/>
      <c r="AP37" s="820"/>
      <c r="AQ37" s="820"/>
      <c r="AR37" s="820"/>
    </row>
    <row r="38" spans="1:59" ht="24" customHeight="1">
      <c r="A38" s="846" t="s">
        <v>716</v>
      </c>
      <c r="B38" s="897"/>
      <c r="C38" s="897"/>
      <c r="D38" s="460">
        <f>SUM(E38:G38)</f>
        <v>0</v>
      </c>
      <c r="E38" s="896"/>
      <c r="F38" s="897"/>
      <c r="G38" s="1015"/>
      <c r="H38" s="910"/>
      <c r="I38" s="1722" t="s">
        <v>717</v>
      </c>
      <c r="J38" s="1732"/>
      <c r="K38" s="277"/>
      <c r="L38" s="278"/>
      <c r="M38" s="1701"/>
      <c r="N38" s="1701"/>
      <c r="O38" s="1701"/>
      <c r="P38" s="277"/>
      <c r="Q38" s="1702"/>
      <c r="R38" s="1701"/>
      <c r="S38" s="1703"/>
      <c r="T38" s="1703"/>
      <c r="U38" s="277"/>
      <c r="V38" s="1702"/>
      <c r="W38" s="1701"/>
      <c r="X38" s="1701"/>
      <c r="Y38" s="1701"/>
      <c r="Z38" s="1704"/>
      <c r="AA38" s="1704"/>
      <c r="AB38" s="1701"/>
      <c r="AC38" s="1705"/>
      <c r="AD38" s="1701"/>
      <c r="AE38" s="1094"/>
      <c r="AF38" s="522"/>
      <c r="AG38" s="1221"/>
      <c r="AH38" s="485"/>
      <c r="AI38" s="1706"/>
      <c r="AJ38" s="1733" t="s">
        <v>221</v>
      </c>
      <c r="AK38" s="1754"/>
      <c r="AL38" s="1755">
        <v>1</v>
      </c>
      <c r="AM38" s="1733" t="s">
        <v>191</v>
      </c>
      <c r="AN38" s="1756"/>
      <c r="AO38" s="1736">
        <v>1</v>
      </c>
      <c r="AP38" s="79">
        <f>(M38+R38+W38+AB38)-B38</f>
        <v>0</v>
      </c>
      <c r="AQ38" s="80">
        <f>(N38+S38+X38+AC38)-(C38+D38)</f>
        <v>0</v>
      </c>
      <c r="AR38" s="81">
        <f>(O38+T38+Y38+AD38)-H38</f>
        <v>0</v>
      </c>
    </row>
    <row r="39" spans="1:59" ht="12.75" customHeight="1" thickBot="1">
      <c r="A39" s="819" t="s">
        <v>399</v>
      </c>
      <c r="B39" s="89">
        <f>SUM(B38)</f>
        <v>0</v>
      </c>
      <c r="C39" s="89">
        <f>SUM(C38)</f>
        <v>0</v>
      </c>
      <c r="D39" s="90">
        <f>SUM(D38)</f>
        <v>0</v>
      </c>
      <c r="E39" s="91">
        <f t="shared" ref="E39:H39" si="22">SUM(E38)</f>
        <v>0</v>
      </c>
      <c r="F39" s="89">
        <f t="shared" ref="F39:G39" si="23">SUM(F38)</f>
        <v>0</v>
      </c>
      <c r="G39" s="92">
        <f t="shared" si="23"/>
        <v>0</v>
      </c>
      <c r="H39" s="1063">
        <f t="shared" si="22"/>
        <v>0</v>
      </c>
      <c r="I39" s="94"/>
      <c r="J39" s="95"/>
      <c r="K39" s="298"/>
      <c r="L39" s="299"/>
      <c r="M39" s="493"/>
      <c r="N39" s="493"/>
      <c r="O39" s="493"/>
      <c r="P39" s="99"/>
      <c r="Q39" s="1211"/>
      <c r="R39" s="494"/>
      <c r="S39" s="494"/>
      <c r="T39" s="494"/>
      <c r="U39" s="298"/>
      <c r="V39" s="1714"/>
      <c r="W39" s="493"/>
      <c r="X39" s="493"/>
      <c r="Y39" s="493"/>
      <c r="Z39" s="108"/>
      <c r="AA39" s="108"/>
      <c r="AB39" s="493"/>
      <c r="AC39" s="493"/>
      <c r="AD39" s="1757"/>
      <c r="AE39" s="1758"/>
      <c r="AF39" s="1759"/>
      <c r="AG39" s="1759"/>
      <c r="AH39" s="1760"/>
      <c r="AI39" s="1761"/>
      <c r="AJ39" s="1758"/>
      <c r="AK39" s="1762"/>
      <c r="AL39" s="1763"/>
      <c r="AM39" s="1758"/>
      <c r="AN39" s="1762"/>
      <c r="AO39" s="1764"/>
      <c r="AP39" s="820"/>
      <c r="AQ39" s="820"/>
      <c r="AR39" s="820"/>
    </row>
    <row r="40" spans="1:59" ht="15.75" thickBot="1">
      <c r="A40" s="1765" t="s">
        <v>255</v>
      </c>
      <c r="B40" s="1332">
        <f>SUM(B11,B14,B18,B21,B25,B29,B34+B37+B39)</f>
        <v>162</v>
      </c>
      <c r="C40" s="1332">
        <f>SUM(C11,C14,C18,C21,C25,C29,C34+C37+C39)</f>
        <v>139</v>
      </c>
      <c r="D40" s="1333">
        <f>SUM(D11,D14,D18,D21,D25,D29,D34+D37+D39)</f>
        <v>57</v>
      </c>
      <c r="E40" s="1334">
        <f t="shared" ref="E40:H40" si="24">SUM(E11,E14,E18,E21,E25,E29,E34+E37+E39)</f>
        <v>0</v>
      </c>
      <c r="F40" s="1335">
        <f>SUM(F11,F14,F18,F21,F25,F29,F34+F37+F39)</f>
        <v>57</v>
      </c>
      <c r="G40" s="1336">
        <f t="shared" ref="G40" si="25">SUM(G11,G14,G18,G21,G25,G29,G34+G37+G39)</f>
        <v>0</v>
      </c>
      <c r="H40" s="1110">
        <f t="shared" si="24"/>
        <v>0</v>
      </c>
      <c r="I40" s="1766"/>
      <c r="J40" s="174"/>
      <c r="K40" s="1767"/>
      <c r="L40" s="1766"/>
      <c r="M40" s="1768"/>
      <c r="N40" s="1768"/>
      <c r="O40" s="1768"/>
      <c r="P40" s="1767"/>
      <c r="Q40" s="1769"/>
      <c r="R40" s="1768"/>
      <c r="S40" s="1768"/>
      <c r="T40" s="1768"/>
      <c r="U40" s="1767"/>
      <c r="V40" s="1769"/>
      <c r="W40" s="1768"/>
      <c r="X40" s="1768"/>
      <c r="Y40" s="1768"/>
      <c r="Z40" s="1766"/>
      <c r="AA40" s="1766"/>
      <c r="AB40" s="1768"/>
      <c r="AC40" s="1768"/>
      <c r="AD40" s="1770"/>
      <c r="AE40" s="1771"/>
      <c r="AF40" s="1771"/>
      <c r="AG40" s="1771"/>
      <c r="AH40" s="1771"/>
      <c r="AI40" s="1771"/>
      <c r="AJ40" s="1771"/>
      <c r="AK40" s="1771"/>
      <c r="AL40" s="1771"/>
      <c r="AM40" s="1771"/>
      <c r="AN40" s="1771"/>
      <c r="AO40" s="1772"/>
      <c r="AP40" s="173"/>
      <c r="AQ40" s="173"/>
      <c r="AR40" s="173"/>
    </row>
    <row r="41" spans="1:59" ht="15.75" thickBot="1">
      <c r="A41" s="1773"/>
      <c r="B41" s="1774"/>
      <c r="C41" s="1774"/>
      <c r="D41" s="1774"/>
      <c r="E41" s="1774"/>
      <c r="F41" s="1774"/>
      <c r="G41" s="1774"/>
      <c r="H41" s="1774"/>
      <c r="I41" s="1775"/>
      <c r="J41" s="1776"/>
      <c r="K41" s="1777"/>
      <c r="L41" s="1775"/>
      <c r="M41" s="1778"/>
      <c r="N41" s="1778"/>
      <c r="O41" s="1778"/>
      <c r="P41" s="1777"/>
      <c r="Q41" s="1779"/>
      <c r="R41" s="1778"/>
      <c r="S41" s="1778"/>
      <c r="T41" s="1778"/>
      <c r="U41" s="1777"/>
      <c r="V41" s="1779"/>
      <c r="W41" s="1778"/>
      <c r="X41" s="1778"/>
      <c r="Y41" s="1778"/>
      <c r="Z41" s="1775"/>
      <c r="AA41" s="1775"/>
      <c r="AB41" s="1778"/>
      <c r="AC41" s="1778"/>
      <c r="AD41" s="1778"/>
      <c r="AE41" s="270"/>
      <c r="AF41" s="270"/>
      <c r="AG41" s="270"/>
      <c r="AH41" s="270"/>
      <c r="AI41" s="270"/>
      <c r="AJ41" s="270"/>
      <c r="AK41" s="270"/>
      <c r="AL41" s="270"/>
      <c r="AM41" s="270"/>
      <c r="AN41" s="270"/>
      <c r="AO41" s="270"/>
    </row>
    <row r="42" spans="1:59" ht="16.5" thickBot="1">
      <c r="A42" s="206" t="s">
        <v>124</v>
      </c>
      <c r="B42"/>
      <c r="C42"/>
      <c r="D42" s="207"/>
      <c r="E42" s="207"/>
      <c r="F42" s="207"/>
      <c r="G42" s="207"/>
      <c r="H42" s="207"/>
      <c r="I42" s="206" t="s">
        <v>124</v>
      </c>
      <c r="J42" s="1780"/>
      <c r="K42" s="1781"/>
      <c r="L42" s="1782"/>
      <c r="M42" s="1783"/>
      <c r="N42" s="1783"/>
      <c r="O42" s="1783"/>
      <c r="P42" s="1781"/>
      <c r="Q42" s="1784"/>
      <c r="R42" s="1783"/>
      <c r="S42" s="1783"/>
      <c r="T42" s="1783"/>
      <c r="U42" s="1781"/>
      <c r="V42" s="1784"/>
      <c r="W42" s="1783"/>
      <c r="X42" s="1783"/>
      <c r="Y42" s="1783"/>
      <c r="Z42" s="1782"/>
      <c r="AA42" s="1782"/>
      <c r="AB42" s="1783"/>
      <c r="AC42" s="1783"/>
      <c r="AD42" s="1783"/>
      <c r="AI42" s="1785" t="s">
        <v>256</v>
      </c>
      <c r="AJ42" s="1786"/>
      <c r="AK42" s="1786"/>
      <c r="AL42" s="1787"/>
      <c r="AM42" s="5109" t="s">
        <v>257</v>
      </c>
      <c r="AN42" s="5110"/>
      <c r="AO42" s="5110"/>
      <c r="AP42" s="5111"/>
    </row>
    <row r="43" spans="1:59" ht="16.5" thickBot="1">
      <c r="A43" s="211" t="s">
        <v>258</v>
      </c>
      <c r="B43"/>
      <c r="C43"/>
      <c r="D43" s="207"/>
      <c r="E43" s="207"/>
      <c r="F43" s="207"/>
      <c r="G43" s="207"/>
      <c r="H43" s="207"/>
      <c r="I43" s="212" t="s">
        <v>259</v>
      </c>
      <c r="AI43" s="1788" t="s">
        <v>718</v>
      </c>
      <c r="AJ43" s="1789"/>
      <c r="AK43" s="1789"/>
      <c r="AL43" s="1790"/>
      <c r="AM43" s="965" t="s">
        <v>261</v>
      </c>
      <c r="AN43" s="1152" t="s">
        <v>262</v>
      </c>
      <c r="AO43" s="1152" t="s">
        <v>263</v>
      </c>
      <c r="AP43" s="672" t="s">
        <v>454</v>
      </c>
    </row>
    <row r="44" spans="1:59" ht="16.5" thickBot="1">
      <c r="A44" s="216" t="s">
        <v>265</v>
      </c>
      <c r="B44"/>
      <c r="C44"/>
      <c r="D44" s="207"/>
      <c r="E44" s="207"/>
      <c r="F44" s="207"/>
      <c r="G44" s="207"/>
      <c r="H44" s="207"/>
      <c r="I44" s="212" t="s">
        <v>266</v>
      </c>
      <c r="AI44" s="1155" t="s">
        <v>499</v>
      </c>
      <c r="AJ44" s="1156"/>
      <c r="AK44" s="1156"/>
      <c r="AL44" s="1791"/>
      <c r="AM44" s="1792">
        <f>B40</f>
        <v>162</v>
      </c>
      <c r="AN44" s="1792">
        <f>C40</f>
        <v>139</v>
      </c>
      <c r="AO44" s="1792">
        <f>D40</f>
        <v>57</v>
      </c>
      <c r="AP44" s="675">
        <f>H40</f>
        <v>0</v>
      </c>
    </row>
    <row r="45" spans="1:59" ht="16.5" thickBot="1">
      <c r="A45" s="211" t="s">
        <v>268</v>
      </c>
      <c r="B45"/>
      <c r="C45"/>
      <c r="D45" s="207"/>
      <c r="E45" s="207"/>
      <c r="F45" s="207"/>
      <c r="G45" s="207"/>
      <c r="H45" s="207"/>
      <c r="I45" s="212" t="s">
        <v>269</v>
      </c>
      <c r="AI45" s="971" t="s">
        <v>369</v>
      </c>
      <c r="AJ45" s="972"/>
      <c r="AK45" s="972"/>
      <c r="AL45" s="973"/>
      <c r="AM45" s="1793"/>
      <c r="AN45" s="1364" t="s">
        <v>271</v>
      </c>
      <c r="AO45" s="1794"/>
    </row>
    <row r="46" spans="1:59" ht="16.5" thickBot="1">
      <c r="A46" s="223" t="s">
        <v>272</v>
      </c>
      <c r="B46"/>
      <c r="C46"/>
      <c r="D46" s="207"/>
      <c r="E46" s="207"/>
      <c r="F46" s="207"/>
      <c r="G46" s="207"/>
      <c r="H46" s="207"/>
      <c r="I46" s="212" t="s">
        <v>273</v>
      </c>
      <c r="AI46" s="975" t="s">
        <v>719</v>
      </c>
      <c r="AJ46" s="976"/>
      <c r="AK46" s="976"/>
      <c r="AL46" s="977"/>
      <c r="AM46" s="1795"/>
      <c r="AN46" s="969">
        <f>AM44+AN44+AO44+AP44</f>
        <v>358</v>
      </c>
      <c r="AO46" s="11"/>
    </row>
    <row r="47" spans="1:59" ht="15.75">
      <c r="A47" s="223" t="s">
        <v>275</v>
      </c>
      <c r="B47"/>
      <c r="C47"/>
      <c r="D47" s="207"/>
      <c r="E47" s="207"/>
      <c r="F47" s="207"/>
      <c r="G47" s="207"/>
      <c r="H47" s="207"/>
      <c r="I47" s="225" t="s">
        <v>276</v>
      </c>
    </row>
    <row r="48" spans="1:59" ht="15.75">
      <c r="A48" s="223" t="s">
        <v>277</v>
      </c>
      <c r="B48"/>
      <c r="C48"/>
      <c r="D48" s="207"/>
      <c r="E48" s="207"/>
      <c r="F48" s="207"/>
      <c r="G48" s="207"/>
      <c r="H48" s="207"/>
      <c r="I48" s="212" t="s">
        <v>278</v>
      </c>
    </row>
    <row r="49" spans="1:38" ht="15.75">
      <c r="A49" s="223" t="s">
        <v>279</v>
      </c>
      <c r="B49"/>
      <c r="C49"/>
      <c r="D49" s="207"/>
      <c r="E49" s="207"/>
      <c r="F49" s="207"/>
      <c r="G49" s="207"/>
      <c r="H49" s="207"/>
      <c r="I49" s="225" t="s">
        <v>280</v>
      </c>
    </row>
    <row r="50" spans="1:38" ht="15.75">
      <c r="A50" s="223" t="s">
        <v>281</v>
      </c>
      <c r="B50"/>
      <c r="C50"/>
      <c r="D50" s="207"/>
      <c r="E50" s="207"/>
      <c r="F50" s="207"/>
      <c r="G50" s="207"/>
      <c r="H50" s="207"/>
      <c r="I50" s="225" t="s">
        <v>282</v>
      </c>
    </row>
    <row r="51" spans="1:38" ht="16.5" thickBot="1">
      <c r="A51" s="226" t="s">
        <v>283</v>
      </c>
      <c r="B51"/>
      <c r="C51"/>
      <c r="D51" s="207"/>
      <c r="E51" s="207"/>
      <c r="F51" s="207"/>
      <c r="G51" s="207"/>
      <c r="H51" s="207"/>
      <c r="I51" s="227" t="s">
        <v>284</v>
      </c>
    </row>
    <row r="52" spans="1:38">
      <c r="A52"/>
      <c r="B52" s="11"/>
      <c r="C52" s="11"/>
      <c r="D52" s="11"/>
      <c r="E52" s="11"/>
      <c r="F52" s="11"/>
      <c r="G52" s="11"/>
      <c r="H52" s="11"/>
      <c r="I52" s="1572"/>
      <c r="AK52" s="11"/>
      <c r="AL52" s="10"/>
    </row>
    <row r="53" spans="1:38">
      <c r="A53"/>
      <c r="B53"/>
      <c r="C53"/>
      <c r="D53"/>
      <c r="E53"/>
      <c r="F53"/>
      <c r="G53"/>
      <c r="H53"/>
      <c r="I53" s="1175"/>
      <c r="AK53" s="11"/>
      <c r="AL53" s="10"/>
    </row>
    <row r="54" spans="1:38">
      <c r="A54"/>
      <c r="B54"/>
      <c r="C54"/>
      <c r="D54"/>
      <c r="E54"/>
      <c r="F54"/>
      <c r="G54"/>
      <c r="H54"/>
      <c r="I54" s="1175"/>
    </row>
    <row r="55" spans="1:38">
      <c r="A55"/>
      <c r="B55"/>
      <c r="C55"/>
      <c r="D55"/>
      <c r="E55"/>
      <c r="F55"/>
      <c r="G55"/>
      <c r="H55"/>
      <c r="I55" s="1175"/>
    </row>
    <row r="56" spans="1:38">
      <c r="A56"/>
      <c r="B56"/>
      <c r="C56"/>
      <c r="D56"/>
      <c r="E56"/>
      <c r="F56"/>
      <c r="G56"/>
      <c r="H56"/>
      <c r="I56" s="1175"/>
    </row>
    <row r="57" spans="1:38">
      <c r="A57"/>
      <c r="B57"/>
      <c r="C57"/>
      <c r="D57"/>
      <c r="E57"/>
      <c r="F57"/>
      <c r="G57"/>
      <c r="H57"/>
      <c r="I57" s="1175"/>
    </row>
    <row r="58" spans="1:38">
      <c r="A58"/>
      <c r="B58"/>
      <c r="C58"/>
      <c r="D58"/>
      <c r="E58"/>
      <c r="F58"/>
      <c r="G58"/>
      <c r="H58"/>
      <c r="I58" s="1175"/>
    </row>
    <row r="59" spans="1:38">
      <c r="A59"/>
      <c r="B59"/>
      <c r="C59"/>
      <c r="D59"/>
      <c r="E59"/>
      <c r="F59"/>
      <c r="G59"/>
      <c r="H59"/>
      <c r="I59" s="1175"/>
    </row>
    <row r="60" spans="1:38">
      <c r="A60"/>
      <c r="B60"/>
      <c r="C60"/>
      <c r="D60"/>
      <c r="E60"/>
      <c r="F60"/>
      <c r="G60"/>
      <c r="H60"/>
      <c r="I60" s="1175"/>
    </row>
    <row r="61" spans="1:38">
      <c r="A61"/>
      <c r="B61"/>
      <c r="C61"/>
      <c r="D61"/>
      <c r="E61"/>
      <c r="F61"/>
      <c r="G61"/>
      <c r="H61"/>
      <c r="I61" s="1175"/>
    </row>
    <row r="62" spans="1:38">
      <c r="A62"/>
      <c r="B62"/>
      <c r="C62"/>
      <c r="D62"/>
      <c r="E62"/>
      <c r="F62"/>
      <c r="G62"/>
      <c r="H62"/>
      <c r="I62" s="1175"/>
    </row>
    <row r="63" spans="1:38">
      <c r="A63"/>
      <c r="B63"/>
      <c r="C63"/>
      <c r="D63"/>
      <c r="E63"/>
      <c r="F63"/>
      <c r="G63"/>
      <c r="H63"/>
      <c r="I63" s="1175"/>
    </row>
  </sheetData>
  <sheetProtection algorithmName="SHA-512" hashValue="ecVRxWeF67fXxAtAU0FMZk32IWc4/NBDV/QXF8+Slu+yuUJudj2faSSDXP+gtXw8fabBMVZDT5CbmlYCSSDocA==" saltValue="RLJ9di7oSIKzZ9JxaR6K1Q==" spinCount="100000" sheet="1" objects="1" scenarios="1"/>
  <protectedRanges>
    <protectedRange sqref="K7:AD38" name="Plage1"/>
  </protectedRanges>
  <mergeCells count="27">
    <mergeCell ref="I4:I5"/>
    <mergeCell ref="A1:A2"/>
    <mergeCell ref="AE5:AH5"/>
    <mergeCell ref="K4:O4"/>
    <mergeCell ref="P4:T4"/>
    <mergeCell ref="U4:Y4"/>
    <mergeCell ref="Z4:AD4"/>
    <mergeCell ref="AE4:AI4"/>
    <mergeCell ref="K1:L1"/>
    <mergeCell ref="K2:L2"/>
    <mergeCell ref="K3:L3"/>
    <mergeCell ref="AM42:AP42"/>
    <mergeCell ref="AL1:AO1"/>
    <mergeCell ref="AE2:AJ2"/>
    <mergeCell ref="AL2:AO2"/>
    <mergeCell ref="A35:A36"/>
    <mergeCell ref="A12:A13"/>
    <mergeCell ref="A19:A20"/>
    <mergeCell ref="A15:A17"/>
    <mergeCell ref="A7:A10"/>
    <mergeCell ref="A26:A28"/>
    <mergeCell ref="A23:A24"/>
    <mergeCell ref="A30:A33"/>
    <mergeCell ref="B1:J2"/>
    <mergeCell ref="B3:J3"/>
    <mergeCell ref="A4:A5"/>
    <mergeCell ref="B4:D4"/>
  </mergeCells>
  <conditionalFormatting sqref="AI42:AL46">
    <cfRule type="cellIs" dxfId="695" priority="139" operator="equal">
      <formula>"_A_TROUVER"</formula>
    </cfRule>
  </conditionalFormatting>
  <conditionalFormatting sqref="AL52:AL53">
    <cfRule type="cellIs" dxfId="694" priority="140" operator="equal">
      <formula>"_A_TROUVER"</formula>
    </cfRule>
  </conditionalFormatting>
  <conditionalFormatting sqref="AP7:AP10">
    <cfRule type="cellIs" dxfId="693" priority="5" operator="lessThan">
      <formula>0</formula>
    </cfRule>
  </conditionalFormatting>
  <conditionalFormatting sqref="AP12:AP13">
    <cfRule type="cellIs" dxfId="692" priority="119" operator="lessThan">
      <formula>0</formula>
    </cfRule>
  </conditionalFormatting>
  <conditionalFormatting sqref="AP15:AP17">
    <cfRule type="cellIs" dxfId="691" priority="17" operator="lessThan">
      <formula>0</formula>
    </cfRule>
  </conditionalFormatting>
  <conditionalFormatting sqref="AP19:AP20">
    <cfRule type="cellIs" dxfId="690" priority="95" operator="lessThan">
      <formula>0</formula>
    </cfRule>
  </conditionalFormatting>
  <conditionalFormatting sqref="AP23:AP24">
    <cfRule type="cellIs" dxfId="689" priority="83" operator="lessThan">
      <formula>0</formula>
    </cfRule>
  </conditionalFormatting>
  <conditionalFormatting sqref="AP26:AP28">
    <cfRule type="cellIs" dxfId="688" priority="23" operator="lessThan">
      <formula>0</formula>
    </cfRule>
  </conditionalFormatting>
  <conditionalFormatting sqref="AP30:AP33">
    <cfRule type="cellIs" dxfId="687" priority="47" operator="lessThan">
      <formula>0</formula>
    </cfRule>
  </conditionalFormatting>
  <conditionalFormatting sqref="AP35:AP36">
    <cfRule type="cellIs" dxfId="686" priority="35" operator="lessThan">
      <formula>0</formula>
    </cfRule>
  </conditionalFormatting>
  <conditionalFormatting sqref="AP38">
    <cfRule type="cellIs" dxfId="685" priority="29" operator="lessThan">
      <formula>0</formula>
    </cfRule>
  </conditionalFormatting>
  <conditionalFormatting sqref="AP7:AR10">
    <cfRule type="cellIs" dxfId="684" priority="2" operator="greaterThan">
      <formula>0</formula>
    </cfRule>
  </conditionalFormatting>
  <conditionalFormatting sqref="AP12:AR13">
    <cfRule type="cellIs" dxfId="683" priority="116" operator="greaterThan">
      <formula>0</formula>
    </cfRule>
  </conditionalFormatting>
  <conditionalFormatting sqref="AP15:AR17">
    <cfRule type="cellIs" dxfId="682" priority="14" operator="greaterThan">
      <formula>0</formula>
    </cfRule>
  </conditionalFormatting>
  <conditionalFormatting sqref="AP19:AR20">
    <cfRule type="cellIs" dxfId="681" priority="92" operator="greaterThan">
      <formula>0</formula>
    </cfRule>
  </conditionalFormatting>
  <conditionalFormatting sqref="AP23:AR24">
    <cfRule type="cellIs" dxfId="680" priority="80" operator="greaterThan">
      <formula>0</formula>
    </cfRule>
  </conditionalFormatting>
  <conditionalFormatting sqref="AP26:AR28">
    <cfRule type="cellIs" dxfId="679" priority="20" operator="greaterThan">
      <formula>0</formula>
    </cfRule>
  </conditionalFormatting>
  <conditionalFormatting sqref="AP30:AR33">
    <cfRule type="cellIs" dxfId="678" priority="44" operator="greaterThan">
      <formula>0</formula>
    </cfRule>
  </conditionalFormatting>
  <conditionalFormatting sqref="AP35:AR36">
    <cfRule type="cellIs" dxfId="677" priority="32" operator="greaterThan">
      <formula>0</formula>
    </cfRule>
  </conditionalFormatting>
  <conditionalFormatting sqref="AP38:AR38">
    <cfRule type="cellIs" dxfId="676" priority="26" operator="greaterThan">
      <formula>0</formula>
    </cfRule>
  </conditionalFormatting>
  <conditionalFormatting sqref="AQ7:AQ10">
    <cfRule type="cellIs" dxfId="675" priority="3" operator="lessThan">
      <formula>0</formula>
    </cfRule>
  </conditionalFormatting>
  <conditionalFormatting sqref="AQ12:AQ13">
    <cfRule type="cellIs" dxfId="674" priority="117" operator="lessThan">
      <formula>0</formula>
    </cfRule>
  </conditionalFormatting>
  <conditionalFormatting sqref="AQ15:AQ17">
    <cfRule type="cellIs" dxfId="673" priority="15" operator="lessThan">
      <formula>0</formula>
    </cfRule>
  </conditionalFormatting>
  <conditionalFormatting sqref="AQ19:AQ20">
    <cfRule type="cellIs" dxfId="672" priority="93" operator="lessThan">
      <formula>0</formula>
    </cfRule>
  </conditionalFormatting>
  <conditionalFormatting sqref="AQ23:AQ24">
    <cfRule type="cellIs" dxfId="671" priority="81" operator="lessThan">
      <formula>0</formula>
    </cfRule>
  </conditionalFormatting>
  <conditionalFormatting sqref="AQ26:AQ28">
    <cfRule type="cellIs" dxfId="670" priority="21" operator="lessThan">
      <formula>0</formula>
    </cfRule>
  </conditionalFormatting>
  <conditionalFormatting sqref="AQ30:AQ33">
    <cfRule type="cellIs" dxfId="669" priority="45" operator="lessThan">
      <formula>0</formula>
    </cfRule>
  </conditionalFormatting>
  <conditionalFormatting sqref="AQ35:AQ36">
    <cfRule type="cellIs" dxfId="668" priority="33" operator="lessThan">
      <formula>0</formula>
    </cfRule>
  </conditionalFormatting>
  <conditionalFormatting sqref="AQ38">
    <cfRule type="cellIs" dxfId="667" priority="27" operator="lessThan">
      <formula>0</formula>
    </cfRule>
  </conditionalFormatting>
  <conditionalFormatting sqref="AR7:AR10">
    <cfRule type="cellIs" dxfId="666" priority="1" operator="lessThan">
      <formula>0</formula>
    </cfRule>
  </conditionalFormatting>
  <conditionalFormatting sqref="AR12:AR13">
    <cfRule type="cellIs" dxfId="665" priority="115" operator="lessThan">
      <formula>0</formula>
    </cfRule>
  </conditionalFormatting>
  <conditionalFormatting sqref="AR15:AR17">
    <cfRule type="cellIs" dxfId="664" priority="13" operator="lessThan">
      <formula>0</formula>
    </cfRule>
  </conditionalFormatting>
  <conditionalFormatting sqref="AR19:AR20">
    <cfRule type="cellIs" dxfId="663" priority="91" operator="lessThan">
      <formula>0</formula>
    </cfRule>
  </conditionalFormatting>
  <conditionalFormatting sqref="AR23:AR24">
    <cfRule type="cellIs" dxfId="662" priority="79" operator="lessThan">
      <formula>0</formula>
    </cfRule>
  </conditionalFormatting>
  <conditionalFormatting sqref="AR26:AR28">
    <cfRule type="cellIs" dxfId="661" priority="19" operator="lessThan">
      <formula>0</formula>
    </cfRule>
  </conditionalFormatting>
  <conditionalFormatting sqref="AR30:AR33">
    <cfRule type="cellIs" dxfId="660" priority="43" operator="lessThan">
      <formula>0</formula>
    </cfRule>
  </conditionalFormatting>
  <conditionalFormatting sqref="AR35:AR36">
    <cfRule type="cellIs" dxfId="659" priority="31" operator="lessThan">
      <formula>0</formula>
    </cfRule>
  </conditionalFormatting>
  <conditionalFormatting sqref="AR38">
    <cfRule type="cellIs" dxfId="658" priority="25" operator="lessThan">
      <formula>0</formula>
    </cfRule>
  </conditionalFormatting>
  <printOptions horizontalCentered="1"/>
  <pageMargins left="0.19685039370078741" right="0.19685039370078741" top="0.19685039370078741" bottom="0.19685039370078741" header="0.19685039370078741" footer="0.19685039370078741"/>
  <pageSetup paperSize="8" scale="35" orientation="landscape" r:id="rId1"/>
  <colBreaks count="1" manualBreakCount="1">
    <brk id="41" max="1048575" man="1"/>
  </colBreaks>
  <ignoredErrors>
    <ignoredError sqref="D11 D14 D18 D25 D29 D34 D37" formula="1"/>
    <ignoredError sqref="AM44:AO44 AN46" unlockedFormula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EF23CD-C30E-4349-B94A-C034D0535B57}">
  <sheetPr codeName="Feuil12">
    <tabColor theme="4" tint="-0.249977111117893"/>
    <pageSetUpPr fitToPage="1"/>
  </sheetPr>
  <dimension ref="A1:AR57"/>
  <sheetViews>
    <sheetView zoomScale="80" zoomScaleNormal="80" workbookViewId="0">
      <pane xSplit="9" ySplit="6" topLeftCell="J7" activePane="bottomRight" state="frozen"/>
      <selection pane="bottomRight" activeCell="Y3" sqref="Y3"/>
      <selection pane="bottomLeft" activeCell="A4" sqref="A4:AD5"/>
      <selection pane="topRight" activeCell="A4" sqref="A4:AD5"/>
    </sheetView>
  </sheetViews>
  <sheetFormatPr defaultColWidth="11.42578125" defaultRowHeight="15" outlineLevelCol="1"/>
  <cols>
    <col min="1" max="1" width="32.7109375" style="1915" customWidth="1"/>
    <col min="2" max="2" width="4.28515625" style="11" bestFit="1" customWidth="1"/>
    <col min="3" max="3" width="3.5703125" style="11" bestFit="1" customWidth="1"/>
    <col min="4" max="4" width="4.7109375" style="11" bestFit="1" customWidth="1"/>
    <col min="5" max="6" width="4.85546875" style="11" bestFit="1" customWidth="1"/>
    <col min="7" max="7" width="4.7109375" style="11" bestFit="1" customWidth="1"/>
    <col min="8" max="8" width="5.7109375" style="11" bestFit="1" customWidth="1"/>
    <col min="9" max="9" width="35.28515625" style="1916" customWidth="1"/>
    <col min="10" max="10" width="5.85546875" style="1917" bestFit="1" customWidth="1"/>
    <col min="11" max="11" width="16" style="686" customWidth="1" outlineLevel="1"/>
    <col min="12" max="12" width="16" style="687" customWidth="1" outlineLevel="1"/>
    <col min="13" max="13" width="4" style="663" bestFit="1" customWidth="1" outlineLevel="1"/>
    <col min="14" max="14" width="4.7109375" style="663" bestFit="1" customWidth="1" outlineLevel="1"/>
    <col min="15" max="15" width="5.7109375" style="663" bestFit="1" customWidth="1" outlineLevel="1"/>
    <col min="16" max="16" width="16" style="686" customWidth="1" outlineLevel="1"/>
    <col min="17" max="17" width="16" style="687" customWidth="1" outlineLevel="1"/>
    <col min="18" max="18" width="4" style="663" bestFit="1" customWidth="1" outlineLevel="1"/>
    <col min="19" max="19" width="4.7109375" style="663" bestFit="1" customWidth="1" outlineLevel="1"/>
    <col min="20" max="20" width="5.7109375" style="663" bestFit="1" customWidth="1" outlineLevel="1"/>
    <col min="21" max="22" width="16" style="11" customWidth="1" outlineLevel="1"/>
    <col min="23" max="23" width="4" style="663" bestFit="1" customWidth="1" outlineLevel="1"/>
    <col min="24" max="24" width="4.7109375" style="663" bestFit="1" customWidth="1" outlineLevel="1"/>
    <col min="25" max="25" width="5.7109375" style="663" bestFit="1" customWidth="1" outlineLevel="1"/>
    <col min="26" max="27" width="16" style="11" customWidth="1" outlineLevel="1"/>
    <col min="28" max="28" width="4" style="663" bestFit="1" customWidth="1" outlineLevel="1"/>
    <col min="29" max="29" width="4.7109375" style="663" bestFit="1" customWidth="1" outlineLevel="1"/>
    <col min="30" max="30" width="5.7109375" style="663" bestFit="1" customWidth="1" outlineLevel="1"/>
    <col min="31" max="34" width="5.42578125" style="11" customWidth="1"/>
    <col min="35" max="35" width="6.140625" style="11" customWidth="1"/>
    <col min="36" max="36" width="5.42578125" style="11" customWidth="1"/>
    <col min="37" max="37" width="6.42578125" style="11" customWidth="1"/>
    <col min="38" max="40" width="8.140625" style="11" customWidth="1"/>
    <col min="41" max="41" width="8.28515625" style="11" customWidth="1"/>
    <col min="42" max="42" width="5.7109375" style="11" customWidth="1" outlineLevel="1"/>
    <col min="43" max="43" width="5.42578125" style="11" bestFit="1" customWidth="1" outlineLevel="1"/>
    <col min="44" max="44" width="5.5703125" style="11" bestFit="1" customWidth="1"/>
    <col min="45" max="16384" width="11.42578125" style="11"/>
  </cols>
  <sheetData>
    <row r="1" spans="1:44" ht="21">
      <c r="A1" s="5130"/>
      <c r="B1" s="4942" t="s">
        <v>720</v>
      </c>
      <c r="C1" s="4942"/>
      <c r="D1" s="4942"/>
      <c r="E1" s="4942"/>
      <c r="F1" s="4942"/>
      <c r="G1" s="4942"/>
      <c r="H1" s="4942"/>
      <c r="I1" s="4942"/>
      <c r="J1" s="4"/>
      <c r="K1" s="4945" t="s">
        <v>138</v>
      </c>
      <c r="L1" s="4945"/>
      <c r="U1" s="663"/>
      <c r="V1" s="663"/>
      <c r="Z1" s="991"/>
      <c r="AA1" s="991"/>
      <c r="AE1" s="5131"/>
      <c r="AF1" s="5131"/>
      <c r="AG1" s="5131"/>
      <c r="AH1" s="5131"/>
      <c r="AI1" s="5131"/>
      <c r="AJ1" s="5131"/>
      <c r="AK1" s="5131"/>
      <c r="AL1" s="5112" t="s">
        <v>139</v>
      </c>
      <c r="AM1" s="5112"/>
      <c r="AN1" s="5112"/>
      <c r="AO1" s="5112"/>
    </row>
    <row r="2" spans="1:44" ht="21">
      <c r="A2" s="5130"/>
      <c r="B2" s="4942"/>
      <c r="C2" s="4942"/>
      <c r="D2" s="4942"/>
      <c r="E2" s="4942"/>
      <c r="F2" s="4942"/>
      <c r="G2" s="4942"/>
      <c r="H2" s="4942"/>
      <c r="I2" s="4942"/>
      <c r="J2" s="4"/>
      <c r="K2" s="4946" t="s">
        <v>140</v>
      </c>
      <c r="L2" s="4946"/>
      <c r="U2" s="663"/>
      <c r="V2" s="663"/>
      <c r="Z2" s="991"/>
      <c r="AA2" s="991"/>
      <c r="AE2" s="5131"/>
      <c r="AF2" s="5131"/>
      <c r="AG2" s="5131"/>
      <c r="AH2" s="5131"/>
      <c r="AI2" s="5131"/>
      <c r="AJ2" s="5131"/>
      <c r="AK2" s="5131"/>
      <c r="AL2" s="5047" t="s">
        <v>141</v>
      </c>
      <c r="AM2" s="5047"/>
      <c r="AN2" s="5047"/>
      <c r="AO2" s="5047"/>
    </row>
    <row r="3" spans="1:44" ht="38.25" customHeight="1" thickBot="1">
      <c r="A3" s="1796" t="s">
        <v>721</v>
      </c>
      <c r="B3" s="5118" t="s">
        <v>143</v>
      </c>
      <c r="C3" s="5118"/>
      <c r="D3" s="5118"/>
      <c r="E3" s="5119"/>
      <c r="F3" s="5119"/>
      <c r="G3" s="5119"/>
      <c r="H3" s="5118"/>
      <c r="I3" s="5118"/>
      <c r="J3" s="692"/>
      <c r="K3" s="4947" t="s">
        <v>144</v>
      </c>
      <c r="L3" s="4947"/>
      <c r="M3" s="1799"/>
      <c r="Z3" s="1800"/>
      <c r="AA3" s="1801"/>
      <c r="AC3" s="983"/>
      <c r="AD3" s="983"/>
      <c r="AE3" s="983"/>
      <c r="AF3" s="983"/>
      <c r="AG3" s="983"/>
      <c r="AH3" s="983"/>
      <c r="AI3" s="983"/>
      <c r="AJ3" s="983"/>
      <c r="AK3" s="983"/>
      <c r="AL3" s="1802"/>
      <c r="AM3" s="1802"/>
      <c r="AN3" s="1802"/>
      <c r="AO3" s="1802"/>
    </row>
    <row r="4" spans="1:44" ht="30.75" thickBot="1">
      <c r="A4" s="4943" t="s">
        <v>145</v>
      </c>
      <c r="B4" s="4937"/>
      <c r="C4" s="4938"/>
      <c r="D4" s="4939"/>
      <c r="E4" s="14" t="s">
        <v>146</v>
      </c>
      <c r="F4" s="15" t="s">
        <v>146</v>
      </c>
      <c r="G4" s="244" t="s">
        <v>146</v>
      </c>
      <c r="H4" s="16"/>
      <c r="I4" s="4943" t="s">
        <v>147</v>
      </c>
      <c r="J4" s="17"/>
      <c r="K4" s="4934" t="s">
        <v>148</v>
      </c>
      <c r="L4" s="4935"/>
      <c r="M4" s="4935"/>
      <c r="N4" s="4935"/>
      <c r="O4" s="4936"/>
      <c r="P4" s="4934" t="s">
        <v>149</v>
      </c>
      <c r="Q4" s="4935"/>
      <c r="R4" s="4935"/>
      <c r="S4" s="4935"/>
      <c r="T4" s="4936"/>
      <c r="U4" s="4934" t="s">
        <v>150</v>
      </c>
      <c r="V4" s="4935"/>
      <c r="W4" s="4935"/>
      <c r="X4" s="4935"/>
      <c r="Y4" s="4936"/>
      <c r="Z4" s="4934" t="s">
        <v>151</v>
      </c>
      <c r="AA4" s="4935"/>
      <c r="AB4" s="4935"/>
      <c r="AC4" s="4935"/>
      <c r="AD4" s="4935"/>
      <c r="AE4" s="5018" t="s">
        <v>287</v>
      </c>
      <c r="AF4" s="5019"/>
      <c r="AG4" s="5019"/>
      <c r="AH4" s="5019"/>
      <c r="AI4" s="5019"/>
      <c r="AJ4" s="439" t="s">
        <v>154</v>
      </c>
      <c r="AK4" s="439"/>
      <c r="AL4" s="439"/>
      <c r="AM4" s="439" t="s">
        <v>155</v>
      </c>
      <c r="AN4" s="439"/>
      <c r="AO4" s="440"/>
      <c r="AP4" s="441" t="s">
        <v>156</v>
      </c>
      <c r="AQ4" s="247" t="s">
        <v>157</v>
      </c>
      <c r="AR4" s="248" t="s">
        <v>156</v>
      </c>
    </row>
    <row r="5" spans="1:44" ht="30" customHeight="1">
      <c r="A5" s="4944"/>
      <c r="B5" s="22" t="s">
        <v>158</v>
      </c>
      <c r="C5" s="23" t="s">
        <v>159</v>
      </c>
      <c r="D5" s="24" t="s">
        <v>146</v>
      </c>
      <c r="E5" s="25" t="s">
        <v>160</v>
      </c>
      <c r="F5" s="26" t="s">
        <v>161</v>
      </c>
      <c r="G5" s="1002" t="s">
        <v>722</v>
      </c>
      <c r="H5" s="16" t="s">
        <v>163</v>
      </c>
      <c r="I5" s="4944"/>
      <c r="J5" s="17" t="s">
        <v>164</v>
      </c>
      <c r="K5" s="28" t="s">
        <v>165</v>
      </c>
      <c r="L5" s="29" t="s">
        <v>166</v>
      </c>
      <c r="M5" s="22" t="s">
        <v>158</v>
      </c>
      <c r="N5" s="23" t="s">
        <v>167</v>
      </c>
      <c r="O5" s="30" t="s">
        <v>168</v>
      </c>
      <c r="P5" s="28" t="s">
        <v>165</v>
      </c>
      <c r="Q5" s="29" t="s">
        <v>166</v>
      </c>
      <c r="R5" s="22" t="s">
        <v>158</v>
      </c>
      <c r="S5" s="23" t="s">
        <v>167</v>
      </c>
      <c r="T5" s="30" t="s">
        <v>168</v>
      </c>
      <c r="U5" s="28" t="s">
        <v>165</v>
      </c>
      <c r="V5" s="29" t="s">
        <v>166</v>
      </c>
      <c r="W5" s="22" t="s">
        <v>158</v>
      </c>
      <c r="X5" s="23" t="s">
        <v>167</v>
      </c>
      <c r="Y5" s="30" t="s">
        <v>168</v>
      </c>
      <c r="Z5" s="28" t="s">
        <v>165</v>
      </c>
      <c r="AA5" s="29" t="s">
        <v>166</v>
      </c>
      <c r="AB5" s="22" t="s">
        <v>158</v>
      </c>
      <c r="AC5" s="23" t="s">
        <v>167</v>
      </c>
      <c r="AD5" s="442" t="s">
        <v>168</v>
      </c>
      <c r="AE5" s="5020" t="s">
        <v>171</v>
      </c>
      <c r="AF5" s="5021"/>
      <c r="AG5" s="5021"/>
      <c r="AH5" s="5021"/>
      <c r="AI5" s="443" t="s">
        <v>170</v>
      </c>
      <c r="AJ5" s="443" t="s">
        <v>171</v>
      </c>
      <c r="AK5" s="443" t="s">
        <v>172</v>
      </c>
      <c r="AL5" s="443" t="s">
        <v>170</v>
      </c>
      <c r="AM5" s="443" t="s">
        <v>171</v>
      </c>
      <c r="AN5" s="443" t="s">
        <v>172</v>
      </c>
      <c r="AO5" s="444" t="s">
        <v>170</v>
      </c>
      <c r="AP5" s="445" t="s">
        <v>173</v>
      </c>
      <c r="AQ5" s="257" t="s">
        <v>174</v>
      </c>
      <c r="AR5" s="258" t="s">
        <v>168</v>
      </c>
    </row>
    <row r="6" spans="1:44">
      <c r="A6" s="453" t="s">
        <v>723</v>
      </c>
      <c r="B6" s="566"/>
      <c r="C6" s="566"/>
      <c r="D6" s="566"/>
      <c r="E6" s="1803"/>
      <c r="F6" s="1301"/>
      <c r="G6" s="451"/>
      <c r="H6" s="566"/>
      <c r="I6" s="566"/>
      <c r="J6" s="708"/>
      <c r="K6" s="567"/>
      <c r="L6" s="568"/>
      <c r="M6" s="569"/>
      <c r="N6" s="569"/>
      <c r="O6" s="569"/>
      <c r="P6" s="567"/>
      <c r="Q6" s="568"/>
      <c r="R6" s="569"/>
      <c r="S6" s="569"/>
      <c r="T6" s="569"/>
      <c r="U6" s="560"/>
      <c r="V6" s="560"/>
      <c r="W6" s="569"/>
      <c r="X6" s="569"/>
      <c r="Y6" s="569"/>
      <c r="Z6" s="566"/>
      <c r="AA6" s="566"/>
      <c r="AB6" s="569"/>
      <c r="AC6" s="569"/>
      <c r="AD6" s="569"/>
      <c r="AE6" s="1011"/>
      <c r="AF6" s="566"/>
      <c r="AG6" s="566"/>
      <c r="AH6" s="1012"/>
      <c r="AI6" s="1013"/>
      <c r="AJ6" s="1011"/>
      <c r="AK6" s="566"/>
      <c r="AL6" s="1012"/>
      <c r="AM6" s="1011"/>
      <c r="AN6" s="566"/>
      <c r="AO6" s="566"/>
      <c r="AP6" s="1301"/>
      <c r="AQ6" s="1301"/>
      <c r="AR6" s="1301"/>
    </row>
    <row r="7" spans="1:44" ht="30.75" customHeight="1">
      <c r="A7" s="5125" t="s">
        <v>724</v>
      </c>
      <c r="B7" s="1804">
        <v>15</v>
      </c>
      <c r="C7" s="1805">
        <v>2</v>
      </c>
      <c r="D7" s="460">
        <f>SUM(E7:G7)</f>
        <v>7</v>
      </c>
      <c r="E7" s="896"/>
      <c r="F7" s="322">
        <v>7</v>
      </c>
      <c r="G7" s="1015"/>
      <c r="H7" s="1806">
        <v>5</v>
      </c>
      <c r="I7" s="2" t="s">
        <v>725</v>
      </c>
      <c r="J7" s="1807">
        <v>1</v>
      </c>
      <c r="K7" s="1808" t="s">
        <v>726</v>
      </c>
      <c r="L7" s="1809" t="s">
        <v>618</v>
      </c>
      <c r="M7" s="1810">
        <v>15</v>
      </c>
      <c r="N7" s="1811">
        <v>9</v>
      </c>
      <c r="O7" s="1811">
        <v>5</v>
      </c>
      <c r="P7" s="327"/>
      <c r="Q7" s="328"/>
      <c r="R7" s="1811"/>
      <c r="S7" s="1811"/>
      <c r="T7" s="1811"/>
      <c r="U7" s="1812"/>
      <c r="V7" s="1812"/>
      <c r="W7" s="1811"/>
      <c r="X7" s="1811"/>
      <c r="Y7" s="1811"/>
      <c r="Z7" s="1813"/>
      <c r="AA7" s="1814"/>
      <c r="AB7" s="1811"/>
      <c r="AC7" s="1811"/>
      <c r="AD7" s="1811"/>
      <c r="AE7" s="738" t="s">
        <v>727</v>
      </c>
      <c r="AF7" s="1815">
        <v>0.25</v>
      </c>
      <c r="AG7" s="1816" t="s">
        <v>229</v>
      </c>
      <c r="AH7" s="1202">
        <v>0.1</v>
      </c>
      <c r="AI7" s="1817">
        <f>SUM(AF7:AH7)</f>
        <v>0.35</v>
      </c>
      <c r="AJ7" s="1818"/>
      <c r="AK7" s="1819"/>
      <c r="AL7" s="1820"/>
      <c r="AM7" s="1818"/>
      <c r="AN7" s="1819"/>
      <c r="AO7" s="1737"/>
      <c r="AP7" s="79">
        <f>(M7+R7+W7+AB7)-B7</f>
        <v>0</v>
      </c>
      <c r="AQ7" s="80">
        <f>(N7+S7+X7+AC7)-(C7+D7)</f>
        <v>0</v>
      </c>
      <c r="AR7" s="81">
        <f>(O7+T7+Y7+AD7)-H7</f>
        <v>0</v>
      </c>
    </row>
    <row r="8" spans="1:44" ht="30.75" customHeight="1">
      <c r="A8" s="5125"/>
      <c r="B8" s="1804">
        <v>15</v>
      </c>
      <c r="C8" s="1805">
        <v>2</v>
      </c>
      <c r="D8" s="460">
        <f t="shared" ref="D8:D9" si="0">SUM(E8:G8)</f>
        <v>7</v>
      </c>
      <c r="E8" s="896"/>
      <c r="F8" s="322">
        <v>7</v>
      </c>
      <c r="G8" s="1015"/>
      <c r="H8" s="1806">
        <v>5</v>
      </c>
      <c r="I8" s="733" t="s">
        <v>728</v>
      </c>
      <c r="J8" s="1807">
        <v>1</v>
      </c>
      <c r="K8" s="1821" t="s">
        <v>729</v>
      </c>
      <c r="L8" s="1822" t="s">
        <v>730</v>
      </c>
      <c r="M8" s="1810">
        <v>15</v>
      </c>
      <c r="N8" s="1811">
        <v>9</v>
      </c>
      <c r="O8" s="1811">
        <v>5</v>
      </c>
      <c r="P8" s="327"/>
      <c r="Q8" s="328"/>
      <c r="R8" s="1811"/>
      <c r="S8" s="1811"/>
      <c r="T8" s="1811"/>
      <c r="U8" s="1812"/>
      <c r="V8" s="1812"/>
      <c r="W8" s="1811"/>
      <c r="X8" s="1811"/>
      <c r="Y8" s="1811"/>
      <c r="Z8" s="1813"/>
      <c r="AA8" s="1814"/>
      <c r="AB8" s="1811"/>
      <c r="AC8" s="1811"/>
      <c r="AD8" s="1811"/>
      <c r="AE8" s="738" t="s">
        <v>727</v>
      </c>
      <c r="AF8" s="1815">
        <v>0.25</v>
      </c>
      <c r="AG8" s="1816" t="s">
        <v>229</v>
      </c>
      <c r="AH8" s="1202">
        <v>0.1</v>
      </c>
      <c r="AI8" s="1817">
        <f t="shared" ref="AI8:AI9" si="1">SUM(AF8:AH8)</f>
        <v>0.35</v>
      </c>
      <c r="AJ8" s="1818"/>
      <c r="AK8" s="1819"/>
      <c r="AL8" s="1820"/>
      <c r="AM8" s="1818"/>
      <c r="AN8" s="1819"/>
      <c r="AO8" s="1737"/>
      <c r="AP8" s="79">
        <f t="shared" ref="AP8:AP9" si="2">(M8+R8+W8+AB8)-B8</f>
        <v>0</v>
      </c>
      <c r="AQ8" s="80">
        <f t="shared" ref="AQ8:AQ9" si="3">(N8+S8+X8+AC8)-(C8+D8)</f>
        <v>0</v>
      </c>
      <c r="AR8" s="81">
        <f t="shared" ref="AR8:AR9" si="4">(O8+T8+Y8+AD8)-H8</f>
        <v>0</v>
      </c>
    </row>
    <row r="9" spans="1:44" ht="30.75" customHeight="1">
      <c r="A9" s="5124"/>
      <c r="B9" s="1804">
        <v>9</v>
      </c>
      <c r="C9" s="1805">
        <v>2</v>
      </c>
      <c r="D9" s="460">
        <f t="shared" si="0"/>
        <v>4</v>
      </c>
      <c r="E9" s="1824">
        <v>4</v>
      </c>
      <c r="F9" s="897"/>
      <c r="G9" s="1015"/>
      <c r="H9" s="1806">
        <v>2</v>
      </c>
      <c r="I9" s="2" t="s">
        <v>731</v>
      </c>
      <c r="J9" s="1825">
        <v>1</v>
      </c>
      <c r="K9" s="1821" t="s">
        <v>732</v>
      </c>
      <c r="L9" s="1822" t="s">
        <v>733</v>
      </c>
      <c r="M9" s="1810">
        <v>9</v>
      </c>
      <c r="N9" s="1811">
        <v>6</v>
      </c>
      <c r="O9" s="1811">
        <v>2</v>
      </c>
      <c r="P9" s="327"/>
      <c r="Q9" s="328"/>
      <c r="R9" s="1811"/>
      <c r="S9" s="1811"/>
      <c r="T9" s="1811"/>
      <c r="U9" s="1812"/>
      <c r="V9" s="1812"/>
      <c r="W9" s="1811"/>
      <c r="X9" s="1811"/>
      <c r="Y9" s="1811"/>
      <c r="Z9" s="1813"/>
      <c r="AA9" s="1814"/>
      <c r="AB9" s="1811"/>
      <c r="AC9" s="1811"/>
      <c r="AD9" s="1811"/>
      <c r="AE9" s="738" t="s">
        <v>727</v>
      </c>
      <c r="AF9" s="1815">
        <v>0.15</v>
      </c>
      <c r="AG9" s="1816" t="s">
        <v>229</v>
      </c>
      <c r="AH9" s="1202">
        <v>0.15</v>
      </c>
      <c r="AI9" s="1817">
        <f t="shared" si="1"/>
        <v>0.3</v>
      </c>
      <c r="AJ9" s="1818"/>
      <c r="AK9" s="1819"/>
      <c r="AL9" s="1820"/>
      <c r="AM9" s="1818"/>
      <c r="AN9" s="1819"/>
      <c r="AO9" s="1737"/>
      <c r="AP9" s="79">
        <f t="shared" si="2"/>
        <v>0</v>
      </c>
      <c r="AQ9" s="80">
        <f t="shared" si="3"/>
        <v>0</v>
      </c>
      <c r="AR9" s="81">
        <f t="shared" si="4"/>
        <v>0</v>
      </c>
    </row>
    <row r="10" spans="1:44">
      <c r="A10" s="1826" t="s">
        <v>734</v>
      </c>
      <c r="B10" s="866">
        <f>SUM(B7:B9)</f>
        <v>39</v>
      </c>
      <c r="C10" s="866">
        <f t="shared" ref="C10:H10" si="5">SUM(C7:C9)</f>
        <v>6</v>
      </c>
      <c r="D10" s="1827">
        <f t="shared" si="5"/>
        <v>18</v>
      </c>
      <c r="E10" s="1828">
        <f t="shared" si="5"/>
        <v>4</v>
      </c>
      <c r="F10" s="866">
        <f t="shared" ref="F10:G10" si="6">SUM(F7:F9)</f>
        <v>14</v>
      </c>
      <c r="G10" s="1829">
        <f t="shared" si="6"/>
        <v>0</v>
      </c>
      <c r="H10" s="1043">
        <f t="shared" si="5"/>
        <v>12</v>
      </c>
      <c r="I10" s="95"/>
      <c r="J10" s="95"/>
      <c r="K10" s="298"/>
      <c r="L10" s="299"/>
      <c r="M10" s="493"/>
      <c r="N10" s="493"/>
      <c r="O10" s="493"/>
      <c r="P10" s="1423"/>
      <c r="Q10" s="1424"/>
      <c r="R10" s="494"/>
      <c r="S10" s="494"/>
      <c r="T10" s="494"/>
      <c r="U10" s="98"/>
      <c r="V10" s="98"/>
      <c r="W10" s="493"/>
      <c r="X10" s="493"/>
      <c r="Y10" s="493"/>
      <c r="Z10" s="1038"/>
      <c r="AA10" s="1830"/>
      <c r="AB10" s="792"/>
      <c r="AC10" s="792"/>
      <c r="AD10" s="792"/>
      <c r="AE10" s="1039"/>
      <c r="AF10" s="1032"/>
      <c r="AG10" s="1040"/>
      <c r="AH10" s="837"/>
      <c r="AI10" s="1831">
        <f>SUM(AI7:AI9)</f>
        <v>1</v>
      </c>
      <c r="AJ10" s="1832"/>
      <c r="AK10" s="1833"/>
      <c r="AL10" s="1041"/>
      <c r="AM10" s="1832"/>
      <c r="AN10" s="1833"/>
      <c r="AO10" s="1032"/>
      <c r="AP10" s="1031"/>
      <c r="AQ10" s="1031"/>
      <c r="AR10" s="1031"/>
    </row>
    <row r="11" spans="1:44" ht="30.75" customHeight="1">
      <c r="A11" s="5123" t="s">
        <v>735</v>
      </c>
      <c r="B11" s="1804">
        <v>18</v>
      </c>
      <c r="C11" s="1835">
        <v>9</v>
      </c>
      <c r="D11" s="460">
        <f>SUM(E11:G11)</f>
        <v>0</v>
      </c>
      <c r="E11" s="896"/>
      <c r="F11" s="897"/>
      <c r="G11" s="1015"/>
      <c r="H11" s="1806">
        <v>4</v>
      </c>
      <c r="I11" s="733" t="s">
        <v>736</v>
      </c>
      <c r="J11" s="1807">
        <v>1</v>
      </c>
      <c r="K11" s="1821" t="s">
        <v>726</v>
      </c>
      <c r="L11" s="1822" t="s">
        <v>618</v>
      </c>
      <c r="M11" s="1810">
        <v>18</v>
      </c>
      <c r="N11" s="1811">
        <v>9</v>
      </c>
      <c r="O11" s="1811">
        <v>4</v>
      </c>
      <c r="P11" s="327"/>
      <c r="Q11" s="328"/>
      <c r="R11" s="1811"/>
      <c r="S11" s="1811"/>
      <c r="T11" s="1811"/>
      <c r="U11" s="1812"/>
      <c r="V11" s="1812"/>
      <c r="W11" s="1811"/>
      <c r="X11" s="1811"/>
      <c r="Y11" s="1811"/>
      <c r="Z11" s="1813"/>
      <c r="AA11" s="1814"/>
      <c r="AB11" s="1811"/>
      <c r="AC11" s="1811"/>
      <c r="AD11" s="1811"/>
      <c r="AE11" s="916"/>
      <c r="AF11" s="484"/>
      <c r="AG11" s="1045"/>
      <c r="AH11" s="485"/>
      <c r="AI11" s="917"/>
      <c r="AJ11" s="1836" t="s">
        <v>180</v>
      </c>
      <c r="AK11" s="1837" t="s">
        <v>685</v>
      </c>
      <c r="AL11" s="1838">
        <v>0.5</v>
      </c>
      <c r="AM11" s="1836" t="s">
        <v>180</v>
      </c>
      <c r="AN11" s="1837" t="s">
        <v>685</v>
      </c>
      <c r="AO11" s="1839">
        <v>0.5</v>
      </c>
      <c r="AP11" s="79">
        <f>(M11+R11+W11+AB11)-B11</f>
        <v>0</v>
      </c>
      <c r="AQ11" s="80">
        <f>(N11+S11+X11+AC11)-(C11+D11)</f>
        <v>0</v>
      </c>
      <c r="AR11" s="81">
        <f>(O11+T11+Y11+AD11)-H11</f>
        <v>0</v>
      </c>
    </row>
    <row r="12" spans="1:44" ht="30.75" customHeight="1">
      <c r="A12" s="5124"/>
      <c r="B12" s="1804">
        <v>15</v>
      </c>
      <c r="C12" s="1835">
        <v>9</v>
      </c>
      <c r="D12" s="460">
        <f>SUM(E12:G12)</f>
        <v>0</v>
      </c>
      <c r="E12" s="896"/>
      <c r="F12" s="897"/>
      <c r="G12" s="1015"/>
      <c r="H12" s="1806">
        <v>4</v>
      </c>
      <c r="I12" s="733" t="s">
        <v>737</v>
      </c>
      <c r="J12" s="1807">
        <v>1</v>
      </c>
      <c r="K12" s="1821" t="s">
        <v>738</v>
      </c>
      <c r="L12" s="1822" t="s">
        <v>489</v>
      </c>
      <c r="M12" s="1810">
        <v>12</v>
      </c>
      <c r="N12" s="1811">
        <v>7</v>
      </c>
      <c r="O12" s="1811">
        <v>4</v>
      </c>
      <c r="P12" s="327" t="s">
        <v>739</v>
      </c>
      <c r="Q12" s="328" t="s">
        <v>740</v>
      </c>
      <c r="R12" s="1811">
        <v>3</v>
      </c>
      <c r="S12" s="1811">
        <v>2</v>
      </c>
      <c r="T12" s="1811"/>
      <c r="U12" s="1812"/>
      <c r="V12" s="1812"/>
      <c r="W12" s="1811"/>
      <c r="X12" s="1811"/>
      <c r="Y12" s="1811"/>
      <c r="Z12" s="1813"/>
      <c r="AA12" s="1814"/>
      <c r="AB12" s="1811"/>
      <c r="AC12" s="1811"/>
      <c r="AD12" s="1811"/>
      <c r="AE12" s="916"/>
      <c r="AF12" s="484"/>
      <c r="AG12" s="1045"/>
      <c r="AH12" s="485"/>
      <c r="AI12" s="917"/>
      <c r="AJ12" s="1836" t="s">
        <v>180</v>
      </c>
      <c r="AK12" s="1837" t="s">
        <v>389</v>
      </c>
      <c r="AL12" s="1838">
        <v>0.5</v>
      </c>
      <c r="AM12" s="1836" t="s">
        <v>180</v>
      </c>
      <c r="AN12" s="1837" t="s">
        <v>389</v>
      </c>
      <c r="AO12" s="1839">
        <v>0.5</v>
      </c>
      <c r="AP12" s="79">
        <f>(M12+R12+W12+AB12)-B12</f>
        <v>0</v>
      </c>
      <c r="AQ12" s="80">
        <f>(N12+S12+X12+AC12)-(C12+D12)</f>
        <v>0</v>
      </c>
      <c r="AR12" s="81">
        <f>(O12+T12+Y12+AD12)-H12</f>
        <v>0</v>
      </c>
    </row>
    <row r="13" spans="1:44">
      <c r="A13" s="1826" t="s">
        <v>469</v>
      </c>
      <c r="B13" s="866">
        <f>SUM(B11:B12)</f>
        <v>33</v>
      </c>
      <c r="C13" s="866">
        <f t="shared" ref="C13:H13" si="7">SUM(C11:C12)</f>
        <v>18</v>
      </c>
      <c r="D13" s="1827">
        <f t="shared" si="7"/>
        <v>0</v>
      </c>
      <c r="E13" s="1828">
        <f t="shared" si="7"/>
        <v>0</v>
      </c>
      <c r="F13" s="866">
        <f t="shared" ref="F13:G13" si="8">SUM(F11:F12)</f>
        <v>0</v>
      </c>
      <c r="G13" s="1829">
        <f t="shared" si="8"/>
        <v>0</v>
      </c>
      <c r="H13" s="1043">
        <f t="shared" si="7"/>
        <v>8</v>
      </c>
      <c r="I13" s="95"/>
      <c r="J13" s="95"/>
      <c r="K13" s="298"/>
      <c r="L13" s="299"/>
      <c r="M13" s="493"/>
      <c r="N13" s="493"/>
      <c r="O13" s="493"/>
      <c r="P13" s="1423"/>
      <c r="Q13" s="1424"/>
      <c r="R13" s="494"/>
      <c r="S13" s="494"/>
      <c r="T13" s="494"/>
      <c r="U13" s="98"/>
      <c r="V13" s="98"/>
      <c r="W13" s="493"/>
      <c r="X13" s="493"/>
      <c r="Y13" s="493"/>
      <c r="Z13" s="1038"/>
      <c r="AA13" s="1830"/>
      <c r="AB13" s="792"/>
      <c r="AC13" s="792"/>
      <c r="AD13" s="792"/>
      <c r="AE13" s="1039"/>
      <c r="AF13" s="1032"/>
      <c r="AG13" s="1040"/>
      <c r="AH13" s="837"/>
      <c r="AI13" s="1840"/>
      <c r="AJ13" s="1832"/>
      <c r="AK13" s="1833"/>
      <c r="AL13" s="1841">
        <f>SUM(AL11:AL12)</f>
        <v>1</v>
      </c>
      <c r="AM13" s="1832"/>
      <c r="AN13" s="1833"/>
      <c r="AO13" s="1842">
        <f>SUM(AO11:AO12)</f>
        <v>1</v>
      </c>
      <c r="AP13" s="1031"/>
      <c r="AQ13" s="1031"/>
      <c r="AR13" s="1031"/>
    </row>
    <row r="14" spans="1:44" ht="30.75" customHeight="1">
      <c r="A14" s="5123" t="s">
        <v>741</v>
      </c>
      <c r="B14" s="1804">
        <v>15</v>
      </c>
      <c r="C14" s="1835">
        <v>9</v>
      </c>
      <c r="D14" s="460">
        <f>SUM(E14:G14)</f>
        <v>0</v>
      </c>
      <c r="E14" s="896"/>
      <c r="F14" s="897"/>
      <c r="G14" s="1015"/>
      <c r="H14" s="1806">
        <v>4</v>
      </c>
      <c r="I14" s="733" t="s">
        <v>742</v>
      </c>
      <c r="J14" s="1807">
        <v>1</v>
      </c>
      <c r="K14" s="1821" t="s">
        <v>743</v>
      </c>
      <c r="L14" s="1822" t="s">
        <v>744</v>
      </c>
      <c r="M14" s="1810">
        <v>15</v>
      </c>
      <c r="N14" s="1811">
        <v>9</v>
      </c>
      <c r="O14" s="1811">
        <v>4</v>
      </c>
      <c r="P14" s="327"/>
      <c r="Q14" s="328"/>
      <c r="R14" s="1811"/>
      <c r="S14" s="1811"/>
      <c r="T14" s="1811"/>
      <c r="U14" s="1812"/>
      <c r="V14" s="1812"/>
      <c r="W14" s="1811"/>
      <c r="X14" s="1811"/>
      <c r="Y14" s="1811"/>
      <c r="Z14" s="1813"/>
      <c r="AA14" s="1814"/>
      <c r="AB14" s="1811"/>
      <c r="AC14" s="1811"/>
      <c r="AD14" s="1811"/>
      <c r="AE14" s="738" t="s">
        <v>727</v>
      </c>
      <c r="AF14" s="1843">
        <v>0.4</v>
      </c>
      <c r="AG14" s="1816" t="s">
        <v>229</v>
      </c>
      <c r="AH14" s="1844">
        <v>0.2</v>
      </c>
      <c r="AI14" s="1817">
        <f>SUM(AF14:AH14)</f>
        <v>0.60000000000000009</v>
      </c>
      <c r="AJ14" s="1818"/>
      <c r="AK14" s="1819"/>
      <c r="AL14" s="1820"/>
      <c r="AM14" s="1818"/>
      <c r="AN14" s="1819"/>
      <c r="AO14" s="1737"/>
      <c r="AP14" s="79">
        <f>(M14+R14+W14+AB14)-B14</f>
        <v>0</v>
      </c>
      <c r="AQ14" s="80">
        <f>(N14+S14+X14+AC14)-(C14+D14)</f>
        <v>0</v>
      </c>
      <c r="AR14" s="81">
        <f>(O14+T14+Y14+AD14)-H14</f>
        <v>0</v>
      </c>
    </row>
    <row r="15" spans="1:44" ht="30.75" customHeight="1">
      <c r="A15" s="5124"/>
      <c r="B15" s="1835">
        <v>9</v>
      </c>
      <c r="C15" s="1804">
        <v>6</v>
      </c>
      <c r="D15" s="460">
        <f>SUM(E15:G15)</f>
        <v>0</v>
      </c>
      <c r="E15" s="896"/>
      <c r="F15" s="897"/>
      <c r="G15" s="1015"/>
      <c r="H15" s="1806">
        <v>1</v>
      </c>
      <c r="I15" s="733" t="s">
        <v>745</v>
      </c>
      <c r="J15" s="1807">
        <v>1</v>
      </c>
      <c r="K15" s="1821" t="s">
        <v>746</v>
      </c>
      <c r="L15" s="1822" t="s">
        <v>650</v>
      </c>
      <c r="M15" s="1845">
        <v>9</v>
      </c>
      <c r="N15" s="1811">
        <v>6</v>
      </c>
      <c r="O15" s="1811">
        <v>1</v>
      </c>
      <c r="P15" s="327"/>
      <c r="Q15" s="328"/>
      <c r="R15" s="1811"/>
      <c r="S15" s="1811"/>
      <c r="T15" s="1811"/>
      <c r="U15" s="1812"/>
      <c r="V15" s="1812"/>
      <c r="W15" s="1811"/>
      <c r="X15" s="1811"/>
      <c r="Y15" s="1811"/>
      <c r="Z15" s="1813"/>
      <c r="AA15" s="1814"/>
      <c r="AB15" s="1811"/>
      <c r="AC15" s="1811"/>
      <c r="AD15" s="1811"/>
      <c r="AE15" s="769" t="s">
        <v>221</v>
      </c>
      <c r="AF15" s="1843">
        <v>0.4</v>
      </c>
      <c r="AG15" s="1045"/>
      <c r="AH15" s="485"/>
      <c r="AI15" s="1817">
        <f>SUM(AF15:AH15)</f>
        <v>0.4</v>
      </c>
      <c r="AJ15" s="1818"/>
      <c r="AK15" s="1819"/>
      <c r="AL15" s="1820"/>
      <c r="AM15" s="1818"/>
      <c r="AN15" s="1819"/>
      <c r="AO15" s="1737"/>
      <c r="AP15" s="79">
        <f>(M15+R15+W15+AB15)-B15</f>
        <v>0</v>
      </c>
      <c r="AQ15" s="80">
        <f>(N15+S15+X15+AC15)-(C15+D15)</f>
        <v>0</v>
      </c>
      <c r="AR15" s="81">
        <f>(O15+T15+Y15+AD15)-H15</f>
        <v>0</v>
      </c>
    </row>
    <row r="16" spans="1:44">
      <c r="A16" s="1826" t="s">
        <v>184</v>
      </c>
      <c r="B16" s="866">
        <f>SUM(B14:B15)</f>
        <v>24</v>
      </c>
      <c r="C16" s="866">
        <f t="shared" ref="C16:H16" si="9">SUM(C14:C15)</f>
        <v>15</v>
      </c>
      <c r="D16" s="1827">
        <f t="shared" si="9"/>
        <v>0</v>
      </c>
      <c r="E16" s="1828">
        <f t="shared" si="9"/>
        <v>0</v>
      </c>
      <c r="F16" s="866">
        <f t="shared" ref="F16:G16" si="10">SUM(F14:F15)</f>
        <v>0</v>
      </c>
      <c r="G16" s="1829">
        <f t="shared" si="10"/>
        <v>0</v>
      </c>
      <c r="H16" s="1043">
        <f t="shared" si="9"/>
        <v>5</v>
      </c>
      <c r="I16" s="95"/>
      <c r="J16" s="95"/>
      <c r="K16" s="298"/>
      <c r="L16" s="299"/>
      <c r="M16" s="493"/>
      <c r="N16" s="493"/>
      <c r="O16" s="493"/>
      <c r="P16" s="1423"/>
      <c r="Q16" s="1424"/>
      <c r="R16" s="494"/>
      <c r="S16" s="494"/>
      <c r="T16" s="494"/>
      <c r="U16" s="98"/>
      <c r="V16" s="98"/>
      <c r="W16" s="493"/>
      <c r="X16" s="493"/>
      <c r="Y16" s="493"/>
      <c r="Z16" s="1038"/>
      <c r="AA16" s="1830"/>
      <c r="AB16" s="792"/>
      <c r="AC16" s="792"/>
      <c r="AD16" s="792"/>
      <c r="AE16" s="1039"/>
      <c r="AF16" s="1032"/>
      <c r="AG16" s="1040"/>
      <c r="AH16" s="837"/>
      <c r="AI16" s="1831">
        <f>SUM(AI14:AI15)</f>
        <v>1</v>
      </c>
      <c r="AJ16" s="1042"/>
      <c r="AK16" s="1833"/>
      <c r="AL16" s="1846"/>
      <c r="AM16" s="1042"/>
      <c r="AN16" s="1833"/>
      <c r="AO16" s="1847"/>
      <c r="AP16" s="1031"/>
      <c r="AQ16" s="1031"/>
      <c r="AR16" s="1031"/>
    </row>
    <row r="17" spans="1:44" ht="32.25" customHeight="1">
      <c r="A17" s="1823" t="s">
        <v>688</v>
      </c>
      <c r="B17" s="897"/>
      <c r="C17" s="897"/>
      <c r="D17" s="460">
        <f>SUM(E17:G17)</f>
        <v>24</v>
      </c>
      <c r="E17" s="1848">
        <v>10</v>
      </c>
      <c r="F17" s="1849">
        <v>12</v>
      </c>
      <c r="G17" s="1850">
        <v>2</v>
      </c>
      <c r="H17" s="1806">
        <v>4</v>
      </c>
      <c r="I17" s="733" t="s">
        <v>416</v>
      </c>
      <c r="J17" s="1851">
        <v>2</v>
      </c>
      <c r="K17" s="1821" t="s">
        <v>747</v>
      </c>
      <c r="L17" s="1822" t="s">
        <v>748</v>
      </c>
      <c r="M17" s="1811"/>
      <c r="N17" s="1811">
        <v>24</v>
      </c>
      <c r="O17" s="1811">
        <v>4</v>
      </c>
      <c r="P17" s="327"/>
      <c r="Q17" s="328"/>
      <c r="R17" s="1811"/>
      <c r="S17" s="1811"/>
      <c r="T17" s="1811"/>
      <c r="U17" s="1812"/>
      <c r="V17" s="1812"/>
      <c r="W17" s="1811"/>
      <c r="X17" s="1811"/>
      <c r="Y17" s="1811"/>
      <c r="Z17" s="1813"/>
      <c r="AA17" s="1814"/>
      <c r="AB17" s="1811"/>
      <c r="AC17" s="1811"/>
      <c r="AD17" s="1811"/>
      <c r="AE17" s="738" t="s">
        <v>727</v>
      </c>
      <c r="AF17" s="1815">
        <v>0.5</v>
      </c>
      <c r="AG17" s="1816" t="s">
        <v>229</v>
      </c>
      <c r="AH17" s="1202">
        <v>0.5</v>
      </c>
      <c r="AI17" s="1817">
        <f>SUM(AF17:AH17)</f>
        <v>1</v>
      </c>
      <c r="AJ17" s="1852"/>
      <c r="AK17" s="1853"/>
      <c r="AL17" s="1854"/>
      <c r="AM17" s="1818"/>
      <c r="AN17" s="1853"/>
      <c r="AO17" s="1853"/>
      <c r="AP17" s="79">
        <f>(M17+R17+W17+AB17)-B17</f>
        <v>0</v>
      </c>
      <c r="AQ17" s="80">
        <f>(N17+S17+X17+AC17)-(C17+D17)</f>
        <v>0</v>
      </c>
      <c r="AR17" s="81">
        <f>(O17+T17+Y17+AD17)-H17</f>
        <v>0</v>
      </c>
    </row>
    <row r="18" spans="1:44">
      <c r="A18" s="1826" t="s">
        <v>420</v>
      </c>
      <c r="B18" s="866">
        <f>SUM(B17)</f>
        <v>0</v>
      </c>
      <c r="C18" s="866">
        <f t="shared" ref="C18:H18" si="11">SUM(C17)</f>
        <v>0</v>
      </c>
      <c r="D18" s="1827">
        <f t="shared" si="11"/>
        <v>24</v>
      </c>
      <c r="E18" s="1828">
        <f t="shared" si="11"/>
        <v>10</v>
      </c>
      <c r="F18" s="866">
        <f t="shared" ref="F18:G18" si="12">SUM(F17)</f>
        <v>12</v>
      </c>
      <c r="G18" s="1829">
        <f t="shared" si="12"/>
        <v>2</v>
      </c>
      <c r="H18" s="1043">
        <f t="shared" si="11"/>
        <v>4</v>
      </c>
      <c r="I18" s="1855"/>
      <c r="J18" s="1856"/>
      <c r="K18" s="1857"/>
      <c r="L18" s="1858"/>
      <c r="M18" s="493"/>
      <c r="N18" s="493"/>
      <c r="O18" s="493"/>
      <c r="P18" s="1857"/>
      <c r="Q18" s="1858"/>
      <c r="R18" s="493"/>
      <c r="S18" s="493"/>
      <c r="T18" s="493"/>
      <c r="U18" s="1859"/>
      <c r="V18" s="1859"/>
      <c r="W18" s="493"/>
      <c r="X18" s="493"/>
      <c r="Y18" s="493"/>
      <c r="Z18" s="1860"/>
      <c r="AA18" s="1861"/>
      <c r="AB18" s="792"/>
      <c r="AC18" s="792"/>
      <c r="AD18" s="792"/>
      <c r="AE18" s="1039"/>
      <c r="AF18" s="1032"/>
      <c r="AG18" s="1040"/>
      <c r="AH18" s="837"/>
      <c r="AI18" s="1831">
        <f>SUM(AI17)</f>
        <v>1</v>
      </c>
      <c r="AJ18" s="1042"/>
      <c r="AK18" s="1833"/>
      <c r="AL18" s="1846"/>
      <c r="AM18" s="1042"/>
      <c r="AN18" s="1833"/>
      <c r="AO18" s="1847"/>
      <c r="AP18" s="1031"/>
      <c r="AQ18" s="1031"/>
      <c r="AR18" s="1031"/>
    </row>
    <row r="19" spans="1:44">
      <c r="A19" s="872" t="s">
        <v>749</v>
      </c>
      <c r="B19" s="560"/>
      <c r="C19" s="560"/>
      <c r="D19" s="560"/>
      <c r="E19" s="1744"/>
      <c r="F19" s="1745"/>
      <c r="G19" s="1008"/>
      <c r="H19" s="560"/>
      <c r="I19" s="566"/>
      <c r="J19" s="1862"/>
      <c r="K19" s="700"/>
      <c r="L19" s="568"/>
      <c r="M19" s="569"/>
      <c r="N19" s="569"/>
      <c r="O19" s="569"/>
      <c r="P19" s="567"/>
      <c r="Q19" s="568"/>
      <c r="R19" s="569"/>
      <c r="S19" s="569"/>
      <c r="T19" s="569"/>
      <c r="U19" s="560"/>
      <c r="V19" s="560"/>
      <c r="W19" s="560"/>
      <c r="X19" s="560"/>
      <c r="Y19" s="560"/>
      <c r="Z19" s="560"/>
      <c r="AA19" s="560"/>
      <c r="AB19" s="560"/>
      <c r="AC19" s="560"/>
      <c r="AD19" s="560"/>
      <c r="AE19" s="560"/>
      <c r="AF19" s="560"/>
      <c r="AG19" s="560"/>
      <c r="AH19" s="560"/>
      <c r="AI19" s="560"/>
      <c r="AJ19" s="560"/>
      <c r="AK19" s="560"/>
      <c r="AL19" s="560"/>
      <c r="AM19" s="560"/>
      <c r="AN19" s="560"/>
      <c r="AO19" s="560"/>
      <c r="AP19" s="560"/>
      <c r="AQ19" s="560"/>
      <c r="AR19" s="560"/>
    </row>
    <row r="20" spans="1:44" ht="30.75" customHeight="1">
      <c r="A20" s="5125" t="s">
        <v>750</v>
      </c>
      <c r="B20" s="1835">
        <v>15</v>
      </c>
      <c r="C20" s="1804">
        <v>2</v>
      </c>
      <c r="D20" s="460">
        <f>SUM(E20:G20)</f>
        <v>7</v>
      </c>
      <c r="E20" s="896"/>
      <c r="F20" s="1849">
        <v>7</v>
      </c>
      <c r="G20" s="1015"/>
      <c r="H20" s="1806">
        <v>4</v>
      </c>
      <c r="I20" s="733" t="s">
        <v>751</v>
      </c>
      <c r="J20" s="1807">
        <v>1</v>
      </c>
      <c r="K20" s="1863" t="s">
        <v>729</v>
      </c>
      <c r="L20" s="1864" t="s">
        <v>730</v>
      </c>
      <c r="M20" s="1865">
        <v>15</v>
      </c>
      <c r="N20" s="1866">
        <v>3</v>
      </c>
      <c r="O20" s="1866">
        <v>4</v>
      </c>
      <c r="P20" s="1808" t="s">
        <v>752</v>
      </c>
      <c r="Q20" s="1809" t="s">
        <v>618</v>
      </c>
      <c r="R20" s="1811"/>
      <c r="S20" s="1811">
        <v>6</v>
      </c>
      <c r="T20" s="1811"/>
      <c r="U20" s="1812"/>
      <c r="V20" s="1812"/>
      <c r="W20" s="1811"/>
      <c r="X20" s="1811"/>
      <c r="Y20" s="1811"/>
      <c r="Z20" s="1813"/>
      <c r="AA20" s="1814"/>
      <c r="AB20" s="1811"/>
      <c r="AC20" s="1811"/>
      <c r="AD20" s="1811"/>
      <c r="AE20" s="769" t="s">
        <v>357</v>
      </c>
      <c r="AF20" s="1867">
        <v>0.3</v>
      </c>
      <c r="AG20" s="1045"/>
      <c r="AH20" s="485"/>
      <c r="AI20" s="1817">
        <f>SUM(AF20:AH20)</f>
        <v>0.3</v>
      </c>
      <c r="AJ20" s="1818"/>
      <c r="AK20" s="1819"/>
      <c r="AL20" s="1820"/>
      <c r="AM20" s="1818"/>
      <c r="AN20" s="1819"/>
      <c r="AO20" s="1737"/>
      <c r="AP20" s="79">
        <f>(M20+R20+W20+AB20)-B20</f>
        <v>0</v>
      </c>
      <c r="AQ20" s="80">
        <f>(N20+S20+X20+AC20)-(C20+D20)</f>
        <v>0</v>
      </c>
      <c r="AR20" s="81">
        <f>(O20+T20+Y20+AD20)-H20</f>
        <v>0</v>
      </c>
    </row>
    <row r="21" spans="1:44" ht="30.75" customHeight="1">
      <c r="A21" s="5125"/>
      <c r="B21" s="1835">
        <v>18</v>
      </c>
      <c r="C21" s="1804">
        <v>9</v>
      </c>
      <c r="D21" s="460">
        <f t="shared" ref="D21:D23" si="13">SUM(E21:G21)</f>
        <v>0</v>
      </c>
      <c r="E21" s="896"/>
      <c r="F21" s="897"/>
      <c r="G21" s="1015"/>
      <c r="H21" s="1806">
        <v>4</v>
      </c>
      <c r="I21" s="2" t="s">
        <v>753</v>
      </c>
      <c r="J21" s="1825">
        <v>1</v>
      </c>
      <c r="K21" s="1868" t="s">
        <v>726</v>
      </c>
      <c r="L21" s="1869" t="s">
        <v>618</v>
      </c>
      <c r="M21" s="1870">
        <v>18</v>
      </c>
      <c r="N21" s="1871">
        <v>9</v>
      </c>
      <c r="O21" s="1871">
        <v>4</v>
      </c>
      <c r="P21" s="327"/>
      <c r="Q21" s="328"/>
      <c r="R21" s="1811"/>
      <c r="S21" s="1811"/>
      <c r="T21" s="1811"/>
      <c r="U21" s="1812"/>
      <c r="V21" s="1812"/>
      <c r="W21" s="1811"/>
      <c r="X21" s="1811"/>
      <c r="Y21" s="1811"/>
      <c r="Z21" s="1813"/>
      <c r="AA21" s="1814"/>
      <c r="AB21" s="1811"/>
      <c r="AC21" s="1811"/>
      <c r="AD21" s="1811"/>
      <c r="AE21" s="769" t="s">
        <v>228</v>
      </c>
      <c r="AF21" s="1872">
        <v>0.35</v>
      </c>
      <c r="AG21" s="1045"/>
      <c r="AH21" s="485"/>
      <c r="AI21" s="1817">
        <f t="shared" ref="AI21:AI22" si="14">SUM(AF21:AH21)</f>
        <v>0.35</v>
      </c>
      <c r="AJ21" s="1818"/>
      <c r="AK21" s="1819"/>
      <c r="AL21" s="1820"/>
      <c r="AM21" s="1818"/>
      <c r="AN21" s="1819"/>
      <c r="AO21" s="1737"/>
      <c r="AP21" s="79">
        <f t="shared" ref="AP21:AP23" si="15">(M21+R21+W21+AB21)-B21</f>
        <v>0</v>
      </c>
      <c r="AQ21" s="80">
        <f t="shared" ref="AQ21:AQ23" si="16">(N21+S21+X21+AC21)-(C21+D21)</f>
        <v>0</v>
      </c>
      <c r="AR21" s="81">
        <f t="shared" ref="AR21:AR23" si="17">(O21+T21+Y21+AD21)-H21</f>
        <v>0</v>
      </c>
    </row>
    <row r="22" spans="1:44" ht="30.75" customHeight="1">
      <c r="A22" s="5125"/>
      <c r="B22" s="1835">
        <v>15</v>
      </c>
      <c r="C22" s="1804">
        <v>9</v>
      </c>
      <c r="D22" s="460">
        <f t="shared" si="13"/>
        <v>0</v>
      </c>
      <c r="E22" s="896"/>
      <c r="F22" s="897"/>
      <c r="G22" s="1015"/>
      <c r="H22" s="1806">
        <v>4</v>
      </c>
      <c r="I22" s="2" t="s">
        <v>754</v>
      </c>
      <c r="J22" s="1825">
        <v>1</v>
      </c>
      <c r="K22" s="1821" t="s">
        <v>732</v>
      </c>
      <c r="L22" s="1822" t="s">
        <v>733</v>
      </c>
      <c r="M22" s="1845">
        <v>15</v>
      </c>
      <c r="N22" s="1811">
        <v>9</v>
      </c>
      <c r="O22" s="1811">
        <v>4</v>
      </c>
      <c r="P22" s="327"/>
      <c r="Q22" s="328"/>
      <c r="R22" s="1811"/>
      <c r="S22" s="1811"/>
      <c r="T22" s="1811"/>
      <c r="U22" s="1812"/>
      <c r="V22" s="1812"/>
      <c r="W22" s="1811"/>
      <c r="X22" s="1811"/>
      <c r="Y22" s="1811"/>
      <c r="Z22" s="1813"/>
      <c r="AA22" s="1814"/>
      <c r="AB22" s="1811"/>
      <c r="AC22" s="1811"/>
      <c r="AD22" s="1811"/>
      <c r="AE22" s="738" t="s">
        <v>727</v>
      </c>
      <c r="AF22" s="1815">
        <v>0.2</v>
      </c>
      <c r="AG22" s="1816" t="s">
        <v>229</v>
      </c>
      <c r="AH22" s="1202">
        <v>0.15</v>
      </c>
      <c r="AI22" s="1817">
        <f t="shared" si="14"/>
        <v>0.35</v>
      </c>
      <c r="AJ22" s="1818"/>
      <c r="AK22" s="1819"/>
      <c r="AL22" s="1820"/>
      <c r="AM22" s="1818"/>
      <c r="AN22" s="1819"/>
      <c r="AO22" s="1737"/>
      <c r="AP22" s="79">
        <f t="shared" si="15"/>
        <v>0</v>
      </c>
      <c r="AQ22" s="80">
        <f t="shared" si="16"/>
        <v>0</v>
      </c>
      <c r="AR22" s="81">
        <f t="shared" si="17"/>
        <v>0</v>
      </c>
    </row>
    <row r="23" spans="1:44" ht="30.75" customHeight="1">
      <c r="A23" s="5124"/>
      <c r="B23" s="897"/>
      <c r="C23" s="897"/>
      <c r="D23" s="1093">
        <f t="shared" si="13"/>
        <v>6</v>
      </c>
      <c r="E23" s="1873">
        <v>6</v>
      </c>
      <c r="F23" s="897"/>
      <c r="G23" s="1015"/>
      <c r="H23" s="910"/>
      <c r="I23" s="733" t="s">
        <v>755</v>
      </c>
      <c r="J23" s="1807">
        <v>1</v>
      </c>
      <c r="K23" s="1808" t="s">
        <v>726</v>
      </c>
      <c r="L23" s="1809" t="s">
        <v>618</v>
      </c>
      <c r="M23" s="1810"/>
      <c r="N23" s="1811">
        <v>6</v>
      </c>
      <c r="O23" s="1811"/>
      <c r="P23" s="327"/>
      <c r="Q23" s="328"/>
      <c r="R23" s="1811"/>
      <c r="S23" s="1811"/>
      <c r="T23" s="1811"/>
      <c r="U23" s="1812"/>
      <c r="V23" s="1812"/>
      <c r="W23" s="1811"/>
      <c r="X23" s="1811"/>
      <c r="Y23" s="1811"/>
      <c r="Z23" s="1813"/>
      <c r="AA23" s="1814"/>
      <c r="AB23" s="1811"/>
      <c r="AC23" s="1811"/>
      <c r="AD23" s="1811"/>
      <c r="AE23" s="1094"/>
      <c r="AF23" s="484"/>
      <c r="AG23" s="1045"/>
      <c r="AH23" s="485"/>
      <c r="AI23" s="917"/>
      <c r="AJ23" s="1818"/>
      <c r="AK23" s="1819"/>
      <c r="AL23" s="1820"/>
      <c r="AM23" s="1818"/>
      <c r="AN23" s="1819"/>
      <c r="AO23" s="1737"/>
      <c r="AP23" s="79">
        <f t="shared" si="15"/>
        <v>0</v>
      </c>
      <c r="AQ23" s="80">
        <f t="shared" si="16"/>
        <v>0</v>
      </c>
      <c r="AR23" s="81">
        <f t="shared" si="17"/>
        <v>0</v>
      </c>
    </row>
    <row r="24" spans="1:44">
      <c r="A24" s="1826" t="s">
        <v>184</v>
      </c>
      <c r="B24" s="866">
        <f>SUM(B20:B23)</f>
        <v>48</v>
      </c>
      <c r="C24" s="866">
        <f t="shared" ref="C24:H24" si="18">SUM(C20:C23)</f>
        <v>20</v>
      </c>
      <c r="D24" s="1827">
        <f t="shared" si="18"/>
        <v>13</v>
      </c>
      <c r="E24" s="1828">
        <f t="shared" si="18"/>
        <v>6</v>
      </c>
      <c r="F24" s="866">
        <f t="shared" ref="F24:G24" si="19">SUM(F20:F23)</f>
        <v>7</v>
      </c>
      <c r="G24" s="1829">
        <f t="shared" si="19"/>
        <v>0</v>
      </c>
      <c r="H24" s="1043">
        <f t="shared" si="18"/>
        <v>12</v>
      </c>
      <c r="I24" s="95"/>
      <c r="J24" s="95"/>
      <c r="K24" s="298"/>
      <c r="L24" s="299"/>
      <c r="M24" s="493"/>
      <c r="N24" s="493"/>
      <c r="O24" s="493"/>
      <c r="P24" s="1423"/>
      <c r="Q24" s="1424"/>
      <c r="R24" s="494"/>
      <c r="S24" s="494"/>
      <c r="T24" s="494"/>
      <c r="U24" s="98"/>
      <c r="V24" s="98"/>
      <c r="W24" s="493"/>
      <c r="X24" s="493"/>
      <c r="Y24" s="493"/>
      <c r="Z24" s="1038"/>
      <c r="AA24" s="1830"/>
      <c r="AB24" s="792"/>
      <c r="AC24" s="792"/>
      <c r="AD24" s="792"/>
      <c r="AE24" s="1035"/>
      <c r="AF24" s="1032"/>
      <c r="AG24" s="1032"/>
      <c r="AH24" s="1041"/>
      <c r="AI24" s="1831">
        <f>SUM(AI20:AI23)</f>
        <v>0.99999999999999989</v>
      </c>
      <c r="AJ24" s="1042"/>
      <c r="AK24" s="1833"/>
      <c r="AL24" s="1846"/>
      <c r="AM24" s="1042"/>
      <c r="AN24" s="1833"/>
      <c r="AO24" s="1847"/>
      <c r="AP24" s="1031"/>
      <c r="AQ24" s="1031"/>
      <c r="AR24" s="1031"/>
    </row>
    <row r="25" spans="1:44" ht="30.75" customHeight="1">
      <c r="A25" s="5123" t="s">
        <v>756</v>
      </c>
      <c r="B25" s="1804">
        <v>15</v>
      </c>
      <c r="C25" s="1835">
        <v>9</v>
      </c>
      <c r="D25" s="460">
        <f>SUM(E25:G25)</f>
        <v>0</v>
      </c>
      <c r="E25" s="896"/>
      <c r="F25" s="897"/>
      <c r="G25" s="1015"/>
      <c r="H25" s="1874">
        <v>1</v>
      </c>
      <c r="I25" s="733" t="s">
        <v>757</v>
      </c>
      <c r="J25" s="1807">
        <v>1</v>
      </c>
      <c r="K25" s="1808" t="s">
        <v>758</v>
      </c>
      <c r="L25" s="1822" t="s">
        <v>759</v>
      </c>
      <c r="M25" s="1810">
        <v>15</v>
      </c>
      <c r="N25" s="1811">
        <v>9</v>
      </c>
      <c r="O25" s="1811">
        <v>1</v>
      </c>
      <c r="P25" s="327"/>
      <c r="Q25" s="328"/>
      <c r="R25" s="1811"/>
      <c r="S25" s="1811"/>
      <c r="T25" s="1811"/>
      <c r="U25" s="1812"/>
      <c r="V25" s="1812"/>
      <c r="W25" s="1811"/>
      <c r="X25" s="1811"/>
      <c r="Y25" s="1811"/>
      <c r="Z25" s="1813"/>
      <c r="AA25" s="1814"/>
      <c r="AB25" s="1811"/>
      <c r="AC25" s="1811"/>
      <c r="AD25" s="1811"/>
      <c r="AE25" s="769" t="s">
        <v>221</v>
      </c>
      <c r="AF25" s="1843">
        <v>0.4</v>
      </c>
      <c r="AG25" s="1045"/>
      <c r="AH25" s="485"/>
      <c r="AI25" s="1817">
        <f>SUM(AF25:AH25)</f>
        <v>0.4</v>
      </c>
      <c r="AJ25" s="1818"/>
      <c r="AK25" s="1819"/>
      <c r="AL25" s="1820"/>
      <c r="AM25" s="1818"/>
      <c r="AN25" s="1819"/>
      <c r="AO25" s="1737"/>
      <c r="AP25" s="79">
        <f>(M25+R25+W25+AB25)-B25</f>
        <v>0</v>
      </c>
      <c r="AQ25" s="80">
        <f>(N25+S25+X25+AC25)-(C25+D25)</f>
        <v>0</v>
      </c>
      <c r="AR25" s="81">
        <f>(O25+T25+Y25+AD25)-H25</f>
        <v>0</v>
      </c>
    </row>
    <row r="26" spans="1:44" ht="30.75" customHeight="1">
      <c r="A26" s="5125"/>
      <c r="B26" s="1804">
        <v>12</v>
      </c>
      <c r="C26" s="1835">
        <v>9</v>
      </c>
      <c r="D26" s="460">
        <f t="shared" ref="D26:D27" si="20">SUM(E26:G26)</f>
        <v>0</v>
      </c>
      <c r="E26" s="896"/>
      <c r="F26" s="897"/>
      <c r="G26" s="1015"/>
      <c r="H26" s="1874">
        <v>3</v>
      </c>
      <c r="I26" s="768" t="s">
        <v>701</v>
      </c>
      <c r="J26" s="1807">
        <v>1</v>
      </c>
      <c r="K26" s="1821" t="s">
        <v>525</v>
      </c>
      <c r="L26" s="1822" t="s">
        <v>639</v>
      </c>
      <c r="M26" s="1810">
        <v>12</v>
      </c>
      <c r="N26" s="1811">
        <v>9</v>
      </c>
      <c r="O26" s="1811">
        <v>3</v>
      </c>
      <c r="P26" s="67"/>
      <c r="Q26" s="68"/>
      <c r="R26" s="1811"/>
      <c r="S26" s="1811"/>
      <c r="T26" s="1811"/>
      <c r="U26" s="1812"/>
      <c r="V26" s="1812"/>
      <c r="W26" s="1811"/>
      <c r="X26" s="1811"/>
      <c r="Y26" s="1811"/>
      <c r="Z26" s="1813"/>
      <c r="AA26" s="1814"/>
      <c r="AB26" s="1811"/>
      <c r="AC26" s="1811"/>
      <c r="AD26" s="1811"/>
      <c r="AE26" s="738" t="s">
        <v>727</v>
      </c>
      <c r="AF26" s="1843">
        <v>0.2</v>
      </c>
      <c r="AG26" s="1816" t="s">
        <v>229</v>
      </c>
      <c r="AH26" s="1844">
        <v>0.15</v>
      </c>
      <c r="AI26" s="1817">
        <f>SUM(AF26:AH26)</f>
        <v>0.35</v>
      </c>
      <c r="AJ26" s="1818"/>
      <c r="AK26" s="1819"/>
      <c r="AL26" s="1820"/>
      <c r="AM26" s="1818"/>
      <c r="AN26" s="1819"/>
      <c r="AO26" s="1737"/>
      <c r="AP26" s="79">
        <f t="shared" ref="AP26:AP27" si="21">(M26+R26+W26+AB26)-B26</f>
        <v>0</v>
      </c>
      <c r="AQ26" s="80">
        <f t="shared" ref="AQ26:AQ27" si="22">(N26+S26+X26+AC26)-(C26+D26)</f>
        <v>0</v>
      </c>
      <c r="AR26" s="81">
        <f t="shared" ref="AR26:AR27" si="23">(O26+T26+Y26+AD26)-H26</f>
        <v>0</v>
      </c>
    </row>
    <row r="27" spans="1:44" ht="30.75" customHeight="1">
      <c r="A27" s="5124"/>
      <c r="B27" s="1804">
        <v>9</v>
      </c>
      <c r="C27" s="1835">
        <v>6</v>
      </c>
      <c r="D27" s="460">
        <f t="shared" si="20"/>
        <v>0</v>
      </c>
      <c r="E27" s="896"/>
      <c r="F27" s="897"/>
      <c r="G27" s="1015"/>
      <c r="H27" s="1874">
        <v>1</v>
      </c>
      <c r="I27" s="733" t="s">
        <v>760</v>
      </c>
      <c r="J27" s="1807">
        <v>1</v>
      </c>
      <c r="K27" s="1821" t="s">
        <v>761</v>
      </c>
      <c r="L27" s="1822" t="s">
        <v>762</v>
      </c>
      <c r="M27" s="1810">
        <v>9</v>
      </c>
      <c r="N27" s="1811">
        <v>6</v>
      </c>
      <c r="O27" s="1811">
        <v>1</v>
      </c>
      <c r="P27" s="327"/>
      <c r="Q27" s="328"/>
      <c r="R27" s="1811"/>
      <c r="S27" s="1811"/>
      <c r="T27" s="1811"/>
      <c r="U27" s="1812"/>
      <c r="V27" s="1812"/>
      <c r="W27" s="1811"/>
      <c r="X27" s="1811"/>
      <c r="Y27" s="1811"/>
      <c r="Z27" s="1813"/>
      <c r="AA27" s="1814"/>
      <c r="AB27" s="1811"/>
      <c r="AC27" s="1811"/>
      <c r="AD27" s="1811"/>
      <c r="AE27" s="769" t="s">
        <v>221</v>
      </c>
      <c r="AF27" s="1843">
        <v>0.25</v>
      </c>
      <c r="AG27" s="1045"/>
      <c r="AH27" s="485"/>
      <c r="AI27" s="1875">
        <v>0.25</v>
      </c>
      <c r="AJ27" s="1818"/>
      <c r="AK27" s="1819"/>
      <c r="AL27" s="1820"/>
      <c r="AM27" s="1818"/>
      <c r="AN27" s="1819"/>
      <c r="AO27" s="1737"/>
      <c r="AP27" s="79">
        <f t="shared" si="21"/>
        <v>0</v>
      </c>
      <c r="AQ27" s="80">
        <f t="shared" si="22"/>
        <v>0</v>
      </c>
      <c r="AR27" s="81">
        <f t="shared" si="23"/>
        <v>0</v>
      </c>
    </row>
    <row r="28" spans="1:44">
      <c r="A28" s="1826" t="s">
        <v>763</v>
      </c>
      <c r="B28" s="866">
        <f>SUM(B25:B27)</f>
        <v>36</v>
      </c>
      <c r="C28" s="866">
        <f t="shared" ref="C28:H28" si="24">SUM(C25:C27)</f>
        <v>24</v>
      </c>
      <c r="D28" s="1827">
        <f t="shared" si="24"/>
        <v>0</v>
      </c>
      <c r="E28" s="1828">
        <f t="shared" si="24"/>
        <v>0</v>
      </c>
      <c r="F28" s="866">
        <f t="shared" ref="F28:G28" si="25">SUM(F25:F27)</f>
        <v>0</v>
      </c>
      <c r="G28" s="1829">
        <f t="shared" si="25"/>
        <v>0</v>
      </c>
      <c r="H28" s="1043">
        <f t="shared" si="24"/>
        <v>5</v>
      </c>
      <c r="I28" s="95"/>
      <c r="J28" s="95"/>
      <c r="K28" s="298"/>
      <c r="L28" s="299"/>
      <c r="M28" s="493"/>
      <c r="N28" s="493"/>
      <c r="O28" s="493"/>
      <c r="P28" s="1423"/>
      <c r="Q28" s="1424"/>
      <c r="R28" s="494"/>
      <c r="S28" s="494"/>
      <c r="T28" s="494"/>
      <c r="U28" s="98"/>
      <c r="V28" s="98"/>
      <c r="W28" s="493"/>
      <c r="X28" s="493"/>
      <c r="Y28" s="493"/>
      <c r="Z28" s="1038"/>
      <c r="AA28" s="1830"/>
      <c r="AB28" s="792"/>
      <c r="AC28" s="792"/>
      <c r="AD28" s="792"/>
      <c r="AE28" s="1876"/>
      <c r="AF28" s="90"/>
      <c r="AG28" s="90"/>
      <c r="AH28" s="1877"/>
      <c r="AI28" s="1831">
        <f>SUM(AI25:AI27)</f>
        <v>1</v>
      </c>
      <c r="AJ28" s="1878"/>
      <c r="AK28" s="1833"/>
      <c r="AL28" s="1846"/>
      <c r="AM28" s="1878"/>
      <c r="AN28" s="1833"/>
      <c r="AO28" s="1847"/>
      <c r="AP28" s="1031"/>
      <c r="AQ28" s="1031"/>
      <c r="AR28" s="1031"/>
    </row>
    <row r="29" spans="1:44" ht="30.75" customHeight="1">
      <c r="A29" s="1834" t="s">
        <v>764</v>
      </c>
      <c r="B29" s="897"/>
      <c r="C29" s="897"/>
      <c r="D29" s="460">
        <f>SUM(E29:G29)</f>
        <v>24</v>
      </c>
      <c r="E29" s="1848">
        <v>10</v>
      </c>
      <c r="F29" s="1849">
        <v>12</v>
      </c>
      <c r="G29" s="1850">
        <v>2</v>
      </c>
      <c r="H29" s="1806">
        <v>4</v>
      </c>
      <c r="I29" s="2" t="s">
        <v>416</v>
      </c>
      <c r="J29" s="1851">
        <v>2</v>
      </c>
      <c r="K29" s="1821" t="s">
        <v>747</v>
      </c>
      <c r="L29" s="1822" t="s">
        <v>748</v>
      </c>
      <c r="M29" s="1811"/>
      <c r="N29" s="1811">
        <v>24</v>
      </c>
      <c r="O29" s="1811">
        <v>4</v>
      </c>
      <c r="P29" s="327"/>
      <c r="Q29" s="328"/>
      <c r="R29" s="1811"/>
      <c r="S29" s="1811"/>
      <c r="T29" s="1811"/>
      <c r="U29" s="1812"/>
      <c r="V29" s="1812"/>
      <c r="W29" s="1811"/>
      <c r="X29" s="1811"/>
      <c r="Y29" s="1811"/>
      <c r="Z29" s="1813"/>
      <c r="AA29" s="1814"/>
      <c r="AB29" s="1811"/>
      <c r="AC29" s="1811"/>
      <c r="AD29" s="1811"/>
      <c r="AE29" s="738" t="s">
        <v>727</v>
      </c>
      <c r="AF29" s="1815">
        <v>0.5</v>
      </c>
      <c r="AG29" s="1816" t="s">
        <v>229</v>
      </c>
      <c r="AH29" s="1202">
        <v>0.5</v>
      </c>
      <c r="AI29" s="1817">
        <f>SUM(AF29:AH29)</f>
        <v>1</v>
      </c>
      <c r="AJ29" s="1818"/>
      <c r="AK29" s="1819"/>
      <c r="AL29" s="1820"/>
      <c r="AM29" s="1818"/>
      <c r="AN29" s="1819"/>
      <c r="AO29" s="1737"/>
      <c r="AP29" s="79">
        <f>(M29+R29+W29+AB29)-B29</f>
        <v>0</v>
      </c>
      <c r="AQ29" s="80">
        <f>(N29+S29+X29+AC29)-(C29+D29)</f>
        <v>0</v>
      </c>
      <c r="AR29" s="81">
        <f>(O29+T29+Y29+AD29)-H29</f>
        <v>0</v>
      </c>
    </row>
    <row r="30" spans="1:44">
      <c r="A30" s="1826" t="s">
        <v>420</v>
      </c>
      <c r="B30" s="866">
        <f>SUM(B29)</f>
        <v>0</v>
      </c>
      <c r="C30" s="866">
        <f t="shared" ref="C30:H30" si="26">SUM(C29)</f>
        <v>0</v>
      </c>
      <c r="D30" s="1827">
        <f t="shared" si="26"/>
        <v>24</v>
      </c>
      <c r="E30" s="1828">
        <f t="shared" si="26"/>
        <v>10</v>
      </c>
      <c r="F30" s="866">
        <f t="shared" ref="F30:G30" si="27">SUM(F29)</f>
        <v>12</v>
      </c>
      <c r="G30" s="1829">
        <f t="shared" si="27"/>
        <v>2</v>
      </c>
      <c r="H30" s="1043">
        <f t="shared" si="26"/>
        <v>4</v>
      </c>
      <c r="I30" s="95"/>
      <c r="J30" s="95"/>
      <c r="K30" s="298"/>
      <c r="L30" s="299"/>
      <c r="M30" s="493"/>
      <c r="N30" s="493"/>
      <c r="O30" s="493"/>
      <c r="P30" s="1423"/>
      <c r="Q30" s="1424"/>
      <c r="R30" s="494"/>
      <c r="S30" s="494"/>
      <c r="T30" s="494"/>
      <c r="U30" s="98"/>
      <c r="V30" s="98"/>
      <c r="W30" s="493"/>
      <c r="X30" s="493"/>
      <c r="Y30" s="493"/>
      <c r="Z30" s="1038"/>
      <c r="AA30" s="1830"/>
      <c r="AB30" s="792"/>
      <c r="AC30" s="792"/>
      <c r="AD30" s="792"/>
      <c r="AE30" s="93"/>
      <c r="AF30" s="90"/>
      <c r="AG30" s="90"/>
      <c r="AH30" s="1877"/>
      <c r="AI30" s="1831">
        <f>SUM(AI29)</f>
        <v>1</v>
      </c>
      <c r="AJ30" s="1878"/>
      <c r="AK30" s="1833"/>
      <c r="AL30" s="1846"/>
      <c r="AM30" s="1878"/>
      <c r="AN30" s="1833"/>
      <c r="AO30" s="1847"/>
      <c r="AP30" s="1031"/>
      <c r="AQ30" s="1031"/>
      <c r="AR30" s="1031"/>
    </row>
    <row r="31" spans="1:44" ht="30.75" customHeight="1">
      <c r="A31" s="5123" t="s">
        <v>765</v>
      </c>
      <c r="B31" s="1879">
        <v>8</v>
      </c>
      <c r="C31" s="897"/>
      <c r="D31" s="460">
        <f>SUM(E31:G31)</f>
        <v>0</v>
      </c>
      <c r="E31" s="896"/>
      <c r="F31" s="897"/>
      <c r="G31" s="1015"/>
      <c r="H31" s="910"/>
      <c r="I31" s="768" t="s">
        <v>766</v>
      </c>
      <c r="J31" s="1807">
        <v>1</v>
      </c>
      <c r="K31" s="1880" t="s">
        <v>732</v>
      </c>
      <c r="L31" s="1881" t="s">
        <v>733</v>
      </c>
      <c r="M31" s="1882">
        <v>8</v>
      </c>
      <c r="N31" s="1883"/>
      <c r="O31" s="1884"/>
      <c r="P31" s="1821"/>
      <c r="Q31" s="1822"/>
      <c r="R31" s="1883"/>
      <c r="S31" s="1883"/>
      <c r="T31" s="1883"/>
      <c r="U31" s="737"/>
      <c r="V31" s="737"/>
      <c r="W31" s="1883"/>
      <c r="X31" s="1883"/>
      <c r="Y31" s="1883"/>
      <c r="Z31" s="1885"/>
      <c r="AA31" s="1886"/>
      <c r="AB31" s="1883"/>
      <c r="AC31" s="1883"/>
      <c r="AD31" s="1883"/>
      <c r="AE31" s="1094"/>
      <c r="AF31" s="484"/>
      <c r="AG31" s="484"/>
      <c r="AH31" s="485"/>
      <c r="AI31" s="917"/>
      <c r="AJ31" s="1818"/>
      <c r="AK31" s="1819"/>
      <c r="AL31" s="1820"/>
      <c r="AM31" s="1818"/>
      <c r="AN31" s="1819"/>
      <c r="AO31" s="1737"/>
      <c r="AP31" s="79">
        <f>(M31+R31+W31+AB31)-B31</f>
        <v>0</v>
      </c>
      <c r="AQ31" s="80">
        <f>(N31+S31+X31+AC31)-(C31+D31)</f>
        <v>0</v>
      </c>
      <c r="AR31" s="81">
        <f>(O31+T31+Y31+AD31)-H31</f>
        <v>0</v>
      </c>
    </row>
    <row r="32" spans="1:44" ht="30.75" customHeight="1">
      <c r="A32" s="5124"/>
      <c r="B32" s="897"/>
      <c r="C32" s="897"/>
      <c r="D32" s="460">
        <f>SUM(E32:G32)</f>
        <v>0</v>
      </c>
      <c r="E32" s="896"/>
      <c r="F32" s="897"/>
      <c r="G32" s="1015"/>
      <c r="H32" s="910"/>
      <c r="I32" s="768" t="s">
        <v>767</v>
      </c>
      <c r="J32" s="1807"/>
      <c r="K32" s="1880"/>
      <c r="L32" s="1881"/>
      <c r="M32" s="1882"/>
      <c r="N32" s="1883"/>
      <c r="O32" s="1884"/>
      <c r="P32" s="1821"/>
      <c r="Q32" s="1822"/>
      <c r="R32" s="1883"/>
      <c r="S32" s="1883"/>
      <c r="T32" s="1883"/>
      <c r="U32" s="737"/>
      <c r="V32" s="737"/>
      <c r="W32" s="1883"/>
      <c r="X32" s="1883"/>
      <c r="Y32" s="1883"/>
      <c r="Z32" s="1885"/>
      <c r="AA32" s="1886"/>
      <c r="AB32" s="1883"/>
      <c r="AC32" s="1883"/>
      <c r="AD32" s="1883"/>
      <c r="AE32" s="1094"/>
      <c r="AF32" s="484"/>
      <c r="AG32" s="484"/>
      <c r="AH32" s="485"/>
      <c r="AI32" s="917"/>
      <c r="AJ32" s="1733" t="s">
        <v>357</v>
      </c>
      <c r="AK32" s="1249" t="s">
        <v>768</v>
      </c>
      <c r="AL32" s="1735">
        <v>1</v>
      </c>
      <c r="AM32" s="1733" t="s">
        <v>191</v>
      </c>
      <c r="AN32" s="1249"/>
      <c r="AO32" s="1887">
        <v>1</v>
      </c>
      <c r="AP32" s="79">
        <f>(M32+R32+W32+AB32)-B32</f>
        <v>0</v>
      </c>
      <c r="AQ32" s="80">
        <f>(N32+S32+X32+AC32)-(C32+D32)</f>
        <v>0</v>
      </c>
      <c r="AR32" s="81">
        <f>(O32+T32+Y32+AD32)-H32</f>
        <v>0</v>
      </c>
    </row>
    <row r="33" spans="1:44" ht="15.75" thickBot="1">
      <c r="A33" s="1826" t="s">
        <v>449</v>
      </c>
      <c r="B33" s="866">
        <f>SUM(B31:B32)</f>
        <v>8</v>
      </c>
      <c r="C33" s="866">
        <f t="shared" ref="C33:E33" si="28">SUM(C31:C32)</f>
        <v>0</v>
      </c>
      <c r="D33" s="1827">
        <f t="shared" si="28"/>
        <v>0</v>
      </c>
      <c r="E33" s="1828">
        <f t="shared" si="28"/>
        <v>0</v>
      </c>
      <c r="F33" s="866">
        <f t="shared" ref="F33:G33" si="29">SUM(F31:F32)</f>
        <v>0</v>
      </c>
      <c r="G33" s="1829">
        <f t="shared" si="29"/>
        <v>0</v>
      </c>
      <c r="H33" s="1043">
        <f>SUM(H31:H32)</f>
        <v>0</v>
      </c>
      <c r="I33" s="95"/>
      <c r="J33" s="95"/>
      <c r="K33" s="298"/>
      <c r="L33" s="299"/>
      <c r="M33" s="493"/>
      <c r="N33" s="493"/>
      <c r="O33" s="493"/>
      <c r="P33" s="1423"/>
      <c r="Q33" s="1424"/>
      <c r="R33" s="494"/>
      <c r="S33" s="494"/>
      <c r="T33" s="494"/>
      <c r="U33" s="98"/>
      <c r="V33" s="98"/>
      <c r="W33" s="493"/>
      <c r="X33" s="493"/>
      <c r="Y33" s="493"/>
      <c r="Z33" s="1038"/>
      <c r="AA33" s="1038"/>
      <c r="AB33" s="493"/>
      <c r="AC33" s="493"/>
      <c r="AD33" s="1757"/>
      <c r="AE33" s="1888"/>
      <c r="AF33" s="1889"/>
      <c r="AG33" s="1889"/>
      <c r="AH33" s="1890"/>
      <c r="AI33" s="1891"/>
      <c r="AJ33" s="1888"/>
      <c r="AK33" s="1892"/>
      <c r="AL33" s="1893">
        <v>1</v>
      </c>
      <c r="AM33" s="1894"/>
      <c r="AN33" s="1895"/>
      <c r="AO33" s="1896">
        <v>1</v>
      </c>
      <c r="AP33" s="1897"/>
      <c r="AQ33" s="1897"/>
      <c r="AR33" s="1897"/>
    </row>
    <row r="34" spans="1:44" ht="15.75" thickBot="1">
      <c r="A34" s="1898" t="s">
        <v>255</v>
      </c>
      <c r="B34" s="1899">
        <f>B10+B13+B16+B18+B24+B28+B30+B33</f>
        <v>188</v>
      </c>
      <c r="C34" s="1899">
        <f>C10+C13+C16+C18+C24+C28+C30+C33</f>
        <v>83</v>
      </c>
      <c r="D34" s="1900">
        <f>D10+D13+D16+D18+D24+D28+D30+D33</f>
        <v>79</v>
      </c>
      <c r="E34" s="1901">
        <f t="shared" ref="E34:H34" si="30">E10+E13+E16+E18+E24+E28+E30+E33</f>
        <v>30</v>
      </c>
      <c r="F34" s="1902">
        <f t="shared" ref="F34:G34" si="31">F10+F13+F16+F18+F24+F28+F30+F33</f>
        <v>45</v>
      </c>
      <c r="G34" s="1903">
        <f t="shared" si="31"/>
        <v>4</v>
      </c>
      <c r="H34" s="1904">
        <f t="shared" si="30"/>
        <v>50</v>
      </c>
      <c r="I34" s="1905"/>
      <c r="J34" s="1906"/>
      <c r="K34" s="1907"/>
      <c r="L34" s="1908"/>
      <c r="M34" s="1909"/>
      <c r="N34" s="1909"/>
      <c r="O34" s="1909"/>
      <c r="P34" s="1907"/>
      <c r="Q34" s="1908"/>
      <c r="R34" s="1909"/>
      <c r="S34" s="1909"/>
      <c r="T34" s="1909"/>
      <c r="U34" s="1910"/>
      <c r="V34" s="1910"/>
      <c r="W34" s="1909"/>
      <c r="X34" s="1909"/>
      <c r="Y34" s="1909"/>
      <c r="Z34" s="1911"/>
      <c r="AA34" s="1911"/>
      <c r="AB34" s="1909"/>
      <c r="AC34" s="1909"/>
      <c r="AD34" s="1912"/>
      <c r="AE34" s="1913"/>
      <c r="AF34" s="1913"/>
      <c r="AG34" s="1913"/>
      <c r="AH34" s="1913"/>
      <c r="AI34" s="1913"/>
      <c r="AJ34" s="1913"/>
      <c r="AK34" s="1913"/>
      <c r="AL34" s="1913"/>
      <c r="AM34" s="1913"/>
      <c r="AN34" s="1913"/>
      <c r="AO34" s="1913"/>
      <c r="AP34" s="1914"/>
      <c r="AQ34" s="1914"/>
      <c r="AR34" s="1914"/>
    </row>
    <row r="35" spans="1:44" ht="15.75" thickBot="1"/>
    <row r="36" spans="1:44" ht="16.5" thickBot="1">
      <c r="A36" s="206" t="s">
        <v>124</v>
      </c>
      <c r="B36"/>
      <c r="C36"/>
      <c r="D36" s="207"/>
      <c r="E36" s="207"/>
      <c r="F36" s="207"/>
      <c r="G36" s="207"/>
      <c r="H36" s="207"/>
      <c r="I36" s="206" t="s">
        <v>124</v>
      </c>
      <c r="M36" s="961"/>
      <c r="N36" s="961"/>
      <c r="O36" s="961"/>
      <c r="P36" s="959"/>
      <c r="Q36" s="960"/>
      <c r="R36" s="961"/>
      <c r="S36" s="961"/>
      <c r="T36" s="961"/>
      <c r="U36" s="1918"/>
      <c r="V36" s="1918"/>
      <c r="W36" s="961"/>
      <c r="X36" s="961"/>
      <c r="Y36" s="961"/>
      <c r="Z36" s="964"/>
      <c r="AA36" s="964"/>
      <c r="AB36" s="961"/>
      <c r="AC36" s="961"/>
      <c r="AD36" s="961"/>
      <c r="AE36" s="964"/>
      <c r="AF36" s="964"/>
      <c r="AG36" s="964"/>
      <c r="AH36" s="964"/>
      <c r="AI36" s="5126" t="s">
        <v>256</v>
      </c>
      <c r="AJ36" s="5127"/>
      <c r="AK36" s="5127"/>
      <c r="AL36" s="1921"/>
      <c r="AM36" s="5109" t="s">
        <v>257</v>
      </c>
      <c r="AN36" s="5110"/>
      <c r="AO36" s="5110"/>
      <c r="AP36" s="5111"/>
    </row>
    <row r="37" spans="1:44" ht="16.899999999999999" customHeight="1" thickBot="1">
      <c r="A37" s="211" t="s">
        <v>258</v>
      </c>
      <c r="B37"/>
      <c r="C37"/>
      <c r="D37" s="207"/>
      <c r="E37" s="207"/>
      <c r="F37" s="207"/>
      <c r="G37" s="207"/>
      <c r="H37" s="207"/>
      <c r="I37" s="212" t="s">
        <v>259</v>
      </c>
      <c r="M37" s="961"/>
      <c r="N37" s="961"/>
      <c r="O37" s="961"/>
      <c r="P37" s="959"/>
      <c r="Q37" s="960"/>
      <c r="R37" s="961"/>
      <c r="S37" s="961"/>
      <c r="T37" s="961"/>
      <c r="U37" s="1918"/>
      <c r="V37" s="1918"/>
      <c r="W37" s="961"/>
      <c r="X37" s="961"/>
      <c r="Y37" s="961"/>
      <c r="Z37" s="964"/>
      <c r="AA37" s="964"/>
      <c r="AB37" s="961"/>
      <c r="AC37" s="961"/>
      <c r="AD37" s="961"/>
      <c r="AE37" s="964"/>
      <c r="AF37" s="964"/>
      <c r="AG37" s="964"/>
      <c r="AH37" s="964"/>
      <c r="AI37" s="5128" t="s">
        <v>769</v>
      </c>
      <c r="AJ37" s="5129"/>
      <c r="AK37" s="5129"/>
      <c r="AL37" s="1923"/>
      <c r="AM37" s="1924" t="s">
        <v>261</v>
      </c>
      <c r="AN37" s="1152" t="s">
        <v>262</v>
      </c>
      <c r="AO37" s="1152" t="s">
        <v>263</v>
      </c>
      <c r="AP37" s="672" t="s">
        <v>454</v>
      </c>
    </row>
    <row r="38" spans="1:44" ht="16.899999999999999" customHeight="1" thickBot="1">
      <c r="A38" s="216" t="s">
        <v>265</v>
      </c>
      <c r="B38"/>
      <c r="C38"/>
      <c r="D38" s="207"/>
      <c r="E38" s="207"/>
      <c r="F38" s="207"/>
      <c r="G38" s="207"/>
      <c r="H38" s="207"/>
      <c r="I38" s="212" t="s">
        <v>266</v>
      </c>
      <c r="AI38" s="5121" t="s">
        <v>499</v>
      </c>
      <c r="AJ38" s="5122"/>
      <c r="AK38" s="5122"/>
      <c r="AL38" s="1925"/>
      <c r="AM38" s="1926">
        <f>B34</f>
        <v>188</v>
      </c>
      <c r="AN38" s="1792">
        <f>C34</f>
        <v>83</v>
      </c>
      <c r="AO38" s="1792">
        <f>D34</f>
        <v>79</v>
      </c>
      <c r="AP38" s="1927">
        <f>H34</f>
        <v>50</v>
      </c>
    </row>
    <row r="39" spans="1:44" ht="16.899999999999999" customHeight="1" thickBot="1">
      <c r="A39" s="211" t="s">
        <v>268</v>
      </c>
      <c r="B39"/>
      <c r="C39"/>
      <c r="D39" s="207"/>
      <c r="E39" s="207"/>
      <c r="F39" s="207"/>
      <c r="G39" s="207"/>
      <c r="H39" s="207"/>
      <c r="I39" s="212" t="s">
        <v>269</v>
      </c>
      <c r="AI39" s="971" t="s">
        <v>369</v>
      </c>
      <c r="AJ39" s="1794"/>
      <c r="AK39" s="1928"/>
      <c r="AL39" s="1929"/>
      <c r="AM39" s="1929"/>
      <c r="AN39" s="974" t="s">
        <v>271</v>
      </c>
      <c r="AO39" s="1794"/>
    </row>
    <row r="40" spans="1:44" ht="16.899999999999999" customHeight="1" thickBot="1">
      <c r="A40" s="223" t="s">
        <v>272</v>
      </c>
      <c r="B40"/>
      <c r="C40"/>
      <c r="D40" s="207"/>
      <c r="E40" s="207"/>
      <c r="F40" s="207"/>
      <c r="G40" s="207"/>
      <c r="H40" s="207"/>
      <c r="I40" s="212" t="s">
        <v>273</v>
      </c>
      <c r="AI40" s="975" t="s">
        <v>770</v>
      </c>
      <c r="AJ40" s="1930"/>
      <c r="AK40" s="1931"/>
      <c r="AL40" s="1932"/>
      <c r="AM40" s="1933"/>
      <c r="AN40" s="969">
        <f>AM38+AN38+AO38+AP38</f>
        <v>400</v>
      </c>
    </row>
    <row r="41" spans="1:44" ht="16.899999999999999" customHeight="1">
      <c r="A41" s="223" t="s">
        <v>275</v>
      </c>
      <c r="B41"/>
      <c r="C41"/>
      <c r="D41" s="207"/>
      <c r="E41" s="207"/>
      <c r="F41" s="207"/>
      <c r="G41" s="207"/>
      <c r="H41" s="207"/>
      <c r="I41" s="225" t="s">
        <v>276</v>
      </c>
      <c r="AM41" s="10"/>
      <c r="AN41" s="10"/>
      <c r="AO41" s="10"/>
    </row>
    <row r="42" spans="1:44" ht="16.899999999999999" customHeight="1">
      <c r="A42" s="223" t="s">
        <v>277</v>
      </c>
      <c r="B42"/>
      <c r="C42"/>
      <c r="D42" s="207"/>
      <c r="E42" s="207"/>
      <c r="F42" s="207"/>
      <c r="G42" s="207"/>
      <c r="H42" s="207"/>
      <c r="I42" s="212" t="s">
        <v>278</v>
      </c>
    </row>
    <row r="43" spans="1:44" ht="16.899999999999999" customHeight="1">
      <c r="A43" s="223" t="s">
        <v>279</v>
      </c>
      <c r="B43"/>
      <c r="C43"/>
      <c r="D43" s="207"/>
      <c r="E43" s="207"/>
      <c r="F43" s="207"/>
      <c r="G43" s="207"/>
      <c r="H43" s="207"/>
      <c r="I43" s="225" t="s">
        <v>280</v>
      </c>
    </row>
    <row r="44" spans="1:44" ht="16.899999999999999" customHeight="1">
      <c r="A44" s="223" t="s">
        <v>281</v>
      </c>
      <c r="B44"/>
      <c r="C44"/>
      <c r="D44" s="207"/>
      <c r="E44" s="207"/>
      <c r="F44" s="207"/>
      <c r="G44" s="207"/>
      <c r="H44" s="207"/>
      <c r="I44" s="225" t="s">
        <v>282</v>
      </c>
    </row>
    <row r="45" spans="1:44" ht="16.899999999999999" customHeight="1" thickBot="1">
      <c r="A45" s="226" t="s">
        <v>283</v>
      </c>
      <c r="B45"/>
      <c r="C45"/>
      <c r="D45" s="207"/>
      <c r="E45" s="207"/>
      <c r="F45" s="207"/>
      <c r="G45" s="207"/>
      <c r="H45" s="207"/>
      <c r="I45" s="227" t="s">
        <v>284</v>
      </c>
    </row>
    <row r="46" spans="1:44">
      <c r="A46"/>
      <c r="I46" s="1572"/>
    </row>
    <row r="47" spans="1:44">
      <c r="A47"/>
      <c r="B47"/>
      <c r="C47"/>
      <c r="D47"/>
      <c r="E47"/>
      <c r="F47"/>
      <c r="G47"/>
      <c r="H47"/>
      <c r="I47" s="1175"/>
    </row>
    <row r="48" spans="1:44">
      <c r="A48"/>
      <c r="B48"/>
      <c r="C48"/>
      <c r="D48"/>
      <c r="E48"/>
      <c r="F48"/>
      <c r="G48"/>
      <c r="H48"/>
      <c r="I48" s="1175"/>
    </row>
    <row r="49" spans="1:9">
      <c r="A49"/>
      <c r="B49"/>
      <c r="C49"/>
      <c r="D49"/>
      <c r="E49"/>
      <c r="F49"/>
      <c r="G49"/>
      <c r="H49"/>
      <c r="I49" s="1175"/>
    </row>
    <row r="50" spans="1:9">
      <c r="A50"/>
      <c r="B50"/>
      <c r="C50"/>
      <c r="D50"/>
      <c r="E50"/>
      <c r="F50"/>
      <c r="G50"/>
      <c r="H50"/>
      <c r="I50" s="1175"/>
    </row>
    <row r="51" spans="1:9">
      <c r="A51"/>
      <c r="B51"/>
      <c r="C51"/>
      <c r="D51"/>
      <c r="E51"/>
      <c r="F51"/>
      <c r="G51"/>
      <c r="H51"/>
      <c r="I51" s="1175"/>
    </row>
    <row r="52" spans="1:9">
      <c r="A52"/>
      <c r="B52"/>
      <c r="C52"/>
      <c r="D52"/>
      <c r="E52"/>
      <c r="F52"/>
      <c r="G52"/>
      <c r="H52"/>
      <c r="I52" s="1175"/>
    </row>
    <row r="53" spans="1:9">
      <c r="A53"/>
      <c r="B53"/>
      <c r="C53"/>
      <c r="D53"/>
      <c r="E53"/>
      <c r="F53"/>
      <c r="G53"/>
      <c r="H53"/>
      <c r="I53" s="1175"/>
    </row>
    <row r="54" spans="1:9">
      <c r="A54"/>
      <c r="B54"/>
      <c r="C54"/>
      <c r="D54"/>
      <c r="E54"/>
      <c r="F54"/>
      <c r="G54"/>
      <c r="H54"/>
      <c r="I54" s="1175"/>
    </row>
    <row r="55" spans="1:9">
      <c r="A55"/>
      <c r="B55"/>
      <c r="C55"/>
      <c r="D55"/>
      <c r="E55"/>
      <c r="F55"/>
      <c r="G55"/>
      <c r="H55"/>
      <c r="I55" s="1175"/>
    </row>
    <row r="56" spans="1:9">
      <c r="A56"/>
      <c r="B56"/>
      <c r="C56"/>
      <c r="D56"/>
      <c r="E56"/>
      <c r="F56"/>
      <c r="G56"/>
      <c r="H56"/>
      <c r="I56" s="1175"/>
    </row>
    <row r="57" spans="1:9">
      <c r="A57"/>
      <c r="B57"/>
      <c r="C57"/>
      <c r="D57"/>
      <c r="E57"/>
      <c r="F57"/>
      <c r="G57"/>
      <c r="H57"/>
      <c r="I57" s="1175"/>
    </row>
  </sheetData>
  <sheetProtection algorithmName="SHA-512" hashValue="A9jePK5QbBO0XIwvH2EkfKeJa9x1zTIKY9a7MFvrgB4i+f+m9ESWwycTh0Ej4bGbuXJB0JH78+AYCfkf54G87w==" saltValue="YmxXzsCqJSPOASRrcV4d2Q==" spinCount="100000" sheet="1" objects="1" scenarios="1"/>
  <protectedRanges>
    <protectedRange sqref="K7:AD32" name="Plage1"/>
  </protectedRanges>
  <mergeCells count="28">
    <mergeCell ref="K2:L2"/>
    <mergeCell ref="K3:L3"/>
    <mergeCell ref="AM36:AP36"/>
    <mergeCell ref="AL1:AO1"/>
    <mergeCell ref="AL2:AO2"/>
    <mergeCell ref="A7:A9"/>
    <mergeCell ref="A11:A12"/>
    <mergeCell ref="A1:A2"/>
    <mergeCell ref="B1:I2"/>
    <mergeCell ref="AE1:AK2"/>
    <mergeCell ref="B3:I3"/>
    <mergeCell ref="A4:A5"/>
    <mergeCell ref="B4:D4"/>
    <mergeCell ref="I4:I5"/>
    <mergeCell ref="K4:O4"/>
    <mergeCell ref="P4:T4"/>
    <mergeCell ref="U4:Y4"/>
    <mergeCell ref="Z4:AD4"/>
    <mergeCell ref="AE4:AI4"/>
    <mergeCell ref="AE5:AH5"/>
    <mergeCell ref="K1:L1"/>
    <mergeCell ref="AI38:AK38"/>
    <mergeCell ref="A14:A15"/>
    <mergeCell ref="A20:A23"/>
    <mergeCell ref="A25:A27"/>
    <mergeCell ref="AI36:AK36"/>
    <mergeCell ref="A31:A32"/>
    <mergeCell ref="AI37:AK37"/>
  </mergeCells>
  <conditionalFormatting sqref="K7:L9 N7:AD9">
    <cfRule type="cellIs" dxfId="657" priority="66" operator="equal">
      <formula>"_A_TROUVER"</formula>
    </cfRule>
  </conditionalFormatting>
  <conditionalFormatting sqref="K11:L12">
    <cfRule type="cellIs" dxfId="656" priority="56" operator="equal">
      <formula>"_A_TROUVER"</formula>
    </cfRule>
  </conditionalFormatting>
  <conditionalFormatting sqref="K14:L15 N14:AD15 K25:L27 N25:AD27 AI36:AI40">
    <cfRule type="cellIs" dxfId="655" priority="60" operator="equal">
      <formula>"_A_TROUVER"</formula>
    </cfRule>
  </conditionalFormatting>
  <conditionalFormatting sqref="K20:L23">
    <cfRule type="cellIs" dxfId="654" priority="49" operator="equal">
      <formula>"_A_TROUVER"</formula>
    </cfRule>
  </conditionalFormatting>
  <conditionalFormatting sqref="K31:L32">
    <cfRule type="cellIs" dxfId="653" priority="51" operator="equal">
      <formula>"_A_TROUVER"</formula>
    </cfRule>
  </conditionalFormatting>
  <conditionalFormatting sqref="K17:AD17">
    <cfRule type="cellIs" dxfId="652" priority="57" operator="equal">
      <formula>"_A_TROUVER"</formula>
    </cfRule>
  </conditionalFormatting>
  <conditionalFormatting sqref="K29:AD29">
    <cfRule type="cellIs" dxfId="651" priority="53" operator="equal">
      <formula>"_A_TROUVER"</formula>
    </cfRule>
  </conditionalFormatting>
  <conditionalFormatting sqref="N11:AD12">
    <cfRule type="cellIs" dxfId="650" priority="65" operator="equal">
      <formula>"_A_TROUVER"</formula>
    </cfRule>
  </conditionalFormatting>
  <conditionalFormatting sqref="N20:AD23">
    <cfRule type="cellIs" dxfId="649" priority="50" operator="equal">
      <formula>"_A_TROUVER"</formula>
    </cfRule>
  </conditionalFormatting>
  <conditionalFormatting sqref="P31:Q32">
    <cfRule type="cellIs" dxfId="648" priority="58" operator="equal">
      <formula>"_A_TROUVER"</formula>
    </cfRule>
  </conditionalFormatting>
  <conditionalFormatting sqref="AK39:AK40">
    <cfRule type="cellIs" dxfId="647" priority="62" operator="equal">
      <formula>"_A_TROUVER"</formula>
    </cfRule>
  </conditionalFormatting>
  <conditionalFormatting sqref="AM41">
    <cfRule type="cellIs" dxfId="646" priority="61" operator="equal">
      <formula>"_A_TROUVER"</formula>
    </cfRule>
  </conditionalFormatting>
  <conditionalFormatting sqref="AP7:AP9">
    <cfRule type="cellIs" dxfId="645" priority="47" operator="lessThan">
      <formula>0</formula>
    </cfRule>
  </conditionalFormatting>
  <conditionalFormatting sqref="AP11:AP12">
    <cfRule type="cellIs" dxfId="644" priority="41" operator="lessThan">
      <formula>0</formula>
    </cfRule>
  </conditionalFormatting>
  <conditionalFormatting sqref="AP14:AP15">
    <cfRule type="cellIs" dxfId="643" priority="35" operator="lessThan">
      <formula>0</formula>
    </cfRule>
  </conditionalFormatting>
  <conditionalFormatting sqref="AP17">
    <cfRule type="cellIs" dxfId="642" priority="29" operator="lessThan">
      <formula>0</formula>
    </cfRule>
  </conditionalFormatting>
  <conditionalFormatting sqref="AP20:AP23">
    <cfRule type="cellIs" dxfId="641" priority="23" operator="lessThan">
      <formula>0</formula>
    </cfRule>
  </conditionalFormatting>
  <conditionalFormatting sqref="AP25:AP27">
    <cfRule type="cellIs" dxfId="640" priority="17" operator="lessThan">
      <formula>0</formula>
    </cfRule>
  </conditionalFormatting>
  <conditionalFormatting sqref="AP29">
    <cfRule type="cellIs" dxfId="639" priority="11" operator="lessThan">
      <formula>0</formula>
    </cfRule>
  </conditionalFormatting>
  <conditionalFormatting sqref="AP31:AP32">
    <cfRule type="cellIs" dxfId="638" priority="5" operator="lessThan">
      <formula>0</formula>
    </cfRule>
  </conditionalFormatting>
  <conditionalFormatting sqref="AP7:AR9">
    <cfRule type="cellIs" dxfId="637" priority="44" operator="greaterThan">
      <formula>0</formula>
    </cfRule>
  </conditionalFormatting>
  <conditionalFormatting sqref="AP11:AR12">
    <cfRule type="cellIs" dxfId="636" priority="38" operator="greaterThan">
      <formula>0</formula>
    </cfRule>
  </conditionalFormatting>
  <conditionalFormatting sqref="AP14:AR15">
    <cfRule type="cellIs" dxfId="635" priority="32" operator="greaterThan">
      <formula>0</formula>
    </cfRule>
  </conditionalFormatting>
  <conditionalFormatting sqref="AP17:AR17">
    <cfRule type="cellIs" dxfId="634" priority="26" operator="greaterThan">
      <formula>0</formula>
    </cfRule>
  </conditionalFormatting>
  <conditionalFormatting sqref="AP20:AR23">
    <cfRule type="cellIs" dxfId="633" priority="20" operator="greaterThan">
      <formula>0</formula>
    </cfRule>
  </conditionalFormatting>
  <conditionalFormatting sqref="AP25:AR27">
    <cfRule type="cellIs" dxfId="632" priority="14" operator="greaterThan">
      <formula>0</formula>
    </cfRule>
  </conditionalFormatting>
  <conditionalFormatting sqref="AP29:AR29">
    <cfRule type="cellIs" dxfId="631" priority="8" operator="greaterThan">
      <formula>0</formula>
    </cfRule>
  </conditionalFormatting>
  <conditionalFormatting sqref="AP31:AR32">
    <cfRule type="cellIs" dxfId="630" priority="2" operator="greaterThan">
      <formula>0</formula>
    </cfRule>
  </conditionalFormatting>
  <conditionalFormatting sqref="AQ7:AQ9">
    <cfRule type="cellIs" dxfId="629" priority="45" operator="lessThan">
      <formula>0</formula>
    </cfRule>
  </conditionalFormatting>
  <conditionalFormatting sqref="AQ11:AQ12">
    <cfRule type="cellIs" dxfId="628" priority="39" operator="lessThan">
      <formula>0</formula>
    </cfRule>
  </conditionalFormatting>
  <conditionalFormatting sqref="AQ14:AQ15">
    <cfRule type="cellIs" dxfId="627" priority="33" operator="lessThan">
      <formula>0</formula>
    </cfRule>
  </conditionalFormatting>
  <conditionalFormatting sqref="AQ17">
    <cfRule type="cellIs" dxfId="626" priority="27" operator="lessThan">
      <formula>0</formula>
    </cfRule>
  </conditionalFormatting>
  <conditionalFormatting sqref="AQ20:AQ23">
    <cfRule type="cellIs" dxfId="625" priority="21" operator="lessThan">
      <formula>0</formula>
    </cfRule>
  </conditionalFormatting>
  <conditionalFormatting sqref="AQ25:AQ27">
    <cfRule type="cellIs" dxfId="624" priority="15" operator="lessThan">
      <formula>0</formula>
    </cfRule>
  </conditionalFormatting>
  <conditionalFormatting sqref="AQ29">
    <cfRule type="cellIs" dxfId="623" priority="9" operator="lessThan">
      <formula>0</formula>
    </cfRule>
  </conditionalFormatting>
  <conditionalFormatting sqref="AQ31:AQ32">
    <cfRule type="cellIs" dxfId="622" priority="3" operator="lessThan">
      <formula>0</formula>
    </cfRule>
  </conditionalFormatting>
  <conditionalFormatting sqref="AR7:AR9">
    <cfRule type="cellIs" dxfId="621" priority="43" operator="lessThan">
      <formula>0</formula>
    </cfRule>
  </conditionalFormatting>
  <conditionalFormatting sqref="AR11:AR12">
    <cfRule type="cellIs" dxfId="620" priority="37" operator="lessThan">
      <formula>0</formula>
    </cfRule>
  </conditionalFormatting>
  <conditionalFormatting sqref="AR14:AR15">
    <cfRule type="cellIs" dxfId="619" priority="31" operator="lessThan">
      <formula>0</formula>
    </cfRule>
  </conditionalFormatting>
  <conditionalFormatting sqref="AR17">
    <cfRule type="cellIs" dxfId="618" priority="25" operator="lessThan">
      <formula>0</formula>
    </cfRule>
  </conditionalFormatting>
  <conditionalFormatting sqref="AR20:AR23">
    <cfRule type="cellIs" dxfId="617" priority="19" operator="lessThan">
      <formula>0</formula>
    </cfRule>
  </conditionalFormatting>
  <conditionalFormatting sqref="AR25:AR27">
    <cfRule type="cellIs" dxfId="616" priority="13" operator="lessThan">
      <formula>0</formula>
    </cfRule>
  </conditionalFormatting>
  <conditionalFormatting sqref="AR29">
    <cfRule type="cellIs" dxfId="615" priority="7" operator="lessThan">
      <formula>0</formula>
    </cfRule>
  </conditionalFormatting>
  <conditionalFormatting sqref="AR31:AR32">
    <cfRule type="cellIs" dxfId="614" priority="1" operator="lessThan">
      <formula>0</formula>
    </cfRule>
  </conditionalFormatting>
  <printOptions horizontalCentered="1"/>
  <pageMargins left="0.19685039370078741" right="0.19685039370078741" top="0.19685039370078741" bottom="0.19685039370078741" header="0.19685039370078741" footer="0.19685039370078741"/>
  <pageSetup paperSize="8" scale="37" orientation="landscape" r:id="rId1"/>
  <colBreaks count="1" manualBreakCount="1">
    <brk id="41" max="1048575" man="1"/>
  </colBreaks>
  <ignoredErrors>
    <ignoredError sqref="D7:D9 D25:D27 D20:D22 D11:D12 D14:D15 D17 D29" formulaRange="1"/>
    <ignoredError sqref="D24 D10 D13 D16 D28 D30" formula="1"/>
    <ignoredError sqref="AM38:AO38 AN40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700A7DCDCFA1944988B594811DA51EE" ma:contentTypeVersion="20" ma:contentTypeDescription="Crée un document." ma:contentTypeScope="" ma:versionID="71533f8d3714ab5e51068e85c7249440">
  <xsd:schema xmlns:xsd="http://www.w3.org/2001/XMLSchema" xmlns:xs="http://www.w3.org/2001/XMLSchema" xmlns:p="http://schemas.microsoft.com/office/2006/metadata/properties" xmlns:ns2="59922fba-a746-4bfc-a257-609c65dde5c2" xmlns:ns3="ce377076-c229-4a2e-9656-09160703f383" targetNamespace="http://schemas.microsoft.com/office/2006/metadata/properties" ma:root="true" ma:fieldsID="2260e51538655d36f1777ff984a1107d" ns2:_="" ns3:_="">
    <xsd:import namespace="59922fba-a746-4bfc-a257-609c65dde5c2"/>
    <xsd:import namespace="ce377076-c229-4a2e-9656-09160703f38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922fba-a746-4bfc-a257-609c65dde5c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Balises d’images" ma:readOnly="false" ma:fieldId="{5cf76f15-5ced-4ddc-b409-7134ff3c332f}" ma:taxonomyMulti="true" ma:sspId="bad35b5a-f600-4521-a8e8-b94c050b69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3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377076-c229-4a2e-9656-09160703f38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98d6fc1-faa9-48b1-a093-b2a7ac00713b}" ma:internalName="TaxCatchAll" ma:showField="CatchAllData" ma:web="ce377076-c229-4a2e-9656-09160703f38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e377076-c229-4a2e-9656-09160703f383" xsi:nil="true"/>
    <lcf76f155ced4ddcb4097134ff3c332f xmlns="59922fba-a746-4bfc-a257-609c65dde5c2">
      <Terms xmlns="http://schemas.microsoft.com/office/infopath/2007/PartnerControls"/>
    </lcf76f155ced4ddcb4097134ff3c332f>
    <SharedWithUsers xmlns="ce377076-c229-4a2e-9656-09160703f383">
      <UserInfo>
        <DisplayName>sec_emploi du temps_MCC</DisplayName>
        <AccountId>576</AccountId>
        <AccountType/>
      </UserInfo>
      <UserInfo>
        <DisplayName>sec_Enseignants_IAE</DisplayName>
        <AccountId>590</AccountId>
        <AccountType/>
      </UserInfo>
      <UserInfo>
        <DisplayName>sec_Tous-Enseignants</DisplayName>
        <AccountId>592</AccountId>
        <AccountType/>
      </UserInfo>
      <UserInfo>
        <DisplayName>sec_fonction_reponsableadministratif</DisplayName>
        <AccountId>413</AccountId>
        <AccountType/>
      </UserInfo>
      <UserInfo>
        <DisplayName>sec_service_relationsinternationales</DisplayName>
        <AccountId>37</AccountId>
        <AccountType/>
      </UserInfo>
      <UserInfo>
        <DisplayName>sec_service_scol</DisplayName>
        <AccountId>111</AccountId>
        <AccountType/>
      </UserInfo>
      <UserInfo>
        <DisplayName>sec_fonction_responsable_Filiere</DisplayName>
        <AccountId>825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E53AB76D-FCD1-41DF-9480-B20CB7310EDA}"/>
</file>

<file path=customXml/itemProps2.xml><?xml version="1.0" encoding="utf-8"?>
<ds:datastoreItem xmlns:ds="http://schemas.openxmlformats.org/officeDocument/2006/customXml" ds:itemID="{E39AC5E6-1865-4CE6-A2C8-71454F2AE172}"/>
</file>

<file path=customXml/itemProps3.xml><?xml version="1.0" encoding="utf-8"?>
<ds:datastoreItem xmlns:ds="http://schemas.openxmlformats.org/officeDocument/2006/customXml" ds:itemID="{6070F66D-B9BB-4C4E-A693-5735257B1A1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Noemie Picardat</dc:creator>
  <cp:keywords/>
  <dc:description/>
  <cp:lastModifiedBy/>
  <cp:revision/>
  <dcterms:created xsi:type="dcterms:W3CDTF">2006-09-16T00:00:00Z</dcterms:created>
  <dcterms:modified xsi:type="dcterms:W3CDTF">2025-12-09T12:51:12Z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0x010100B700A7DCDCFA1944988B594811DA51EE</vt:lpwstr>
  </property>
  <property fmtid="{D5CDD505-2E9C-101B-9397-08002B2CF9AE}" pid="3" name="Order">
    <vt:r8>11750800</vt:r8>
  </property>
  <property fmtid="{D5CDD505-2E9C-101B-9397-08002B2CF9AE}" pid="4" name="MediaServiceImageTags">
    <vt:lpwstr/>
  </property>
</Properties>
</file>